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3f48e8fe02d667/Desktop/MJ Tax/"/>
    </mc:Choice>
  </mc:AlternateContent>
  <xr:revisionPtr revIDLastSave="161" documentId="8_{607B84B1-1D60-4D6A-9EC6-BF10F5A1F4ED}" xr6:coauthVersionLast="47" xr6:coauthVersionMax="47" xr10:uidLastSave="{F36085CB-830F-4489-91F7-96F61626D0B7}"/>
  <bookViews>
    <workbookView xWindow="-120" yWindow="-120" windowWidth="29040" windowHeight="16440" activeTab="1" xr2:uid="{1D07851B-8159-494F-B561-E03531F4CE08}"/>
  </bookViews>
  <sheets>
    <sheet name="Assumptions" sheetId="6" r:id="rId1"/>
    <sheet name="Data and Charts" sheetId="7" r:id="rId2"/>
    <sheet name="Monthly DOR Data" sheetId="12" r:id="rId3"/>
    <sheet name="Market Sizing" sheetId="9" r:id="rId4"/>
    <sheet name="Licenses" sheetId="10" r:id="rId5"/>
    <sheet name="Wholesale Pricing" sheetId="11" r:id="rId6"/>
    <sheet name="DOR Filings" sheetId="13" r:id="rId7"/>
    <sheet name="Colorado Market" sheetId="15" r:id="rId8"/>
  </sheets>
  <definedNames>
    <definedName name="_xlnm._FilterDatabase" localSheetId="4" hidden="1">Licenses!$B$2:$G$223</definedName>
    <definedName name="ExternalData_1" localSheetId="7" hidden="1">'Colorado Market'!$C$2:$K$35</definedName>
    <definedName name="ExternalData_1" localSheetId="3" hidden="1">'Market Sizing'!#REF!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-2_139df771-9a73-46f0-ae6e-6c39067f276e" name="Table001  Page 1-2" connection="Query - Table001 (Page 1-2)"/>
          <x15:modelTable id="Page001_afdd928b-d190-4cf1-86e0-3e2ee113d2e2" name="Page001" connection="Query - Page001"/>
          <x15:modelTable id="Page002_7f391ba8-47e2-4d1b-b414-1fe86a6b3085" name="Page002" connection="Query - Page002"/>
          <x15:modelTable id="Table001  Page 1-2   2_bb03fa0a-2c69-4e31-9654-3d3689b6dadd" name="Table001  Page 1-2   2" connection="Query - Table001 (Page 1-2)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  <c r="E34" i="7"/>
  <c r="D34" i="7"/>
  <c r="C34" i="7"/>
  <c r="X6" i="13"/>
  <c r="X5" i="13"/>
  <c r="X4" i="13"/>
  <c r="Y18" i="13"/>
  <c r="Y17" i="13"/>
  <c r="X13" i="13"/>
  <c r="X14" i="13"/>
  <c r="X15" i="13"/>
  <c r="X16" i="13"/>
  <c r="X17" i="13"/>
  <c r="X12" i="13"/>
  <c r="V3" i="13"/>
  <c r="W11" i="13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A2" i="15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86" i="13"/>
  <c r="V6" i="13"/>
  <c r="G47" i="7" l="1"/>
  <c r="G24" i="7"/>
  <c r="E46" i="9"/>
  <c r="F46" i="9"/>
  <c r="G46" i="9"/>
  <c r="H46" i="9"/>
  <c r="I46" i="9"/>
  <c r="J46" i="9"/>
  <c r="D46" i="9"/>
  <c r="G22" i="7"/>
  <c r="G34" i="7"/>
  <c r="E3" i="9"/>
  <c r="H24" i="7"/>
  <c r="B22" i="9"/>
  <c r="O12" i="12"/>
  <c r="N12" i="12"/>
  <c r="M12" i="12"/>
  <c r="L12" i="12"/>
  <c r="K12" i="12"/>
  <c r="J12" i="12"/>
  <c r="I12" i="12"/>
  <c r="H12" i="12"/>
  <c r="G12" i="12"/>
  <c r="F12" i="12"/>
  <c r="E12" i="12"/>
  <c r="D12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O9" i="12"/>
  <c r="N9" i="12"/>
  <c r="M9" i="12"/>
  <c r="L9" i="12"/>
  <c r="K9" i="12"/>
  <c r="J9" i="12"/>
  <c r="I9" i="12"/>
  <c r="H9" i="12"/>
  <c r="G9" i="12"/>
  <c r="F9" i="12"/>
  <c r="D9" i="12"/>
  <c r="E9" i="12"/>
  <c r="O8" i="12"/>
  <c r="N8" i="12"/>
  <c r="M8" i="12"/>
  <c r="M11" i="12" s="1"/>
  <c r="L8" i="12"/>
  <c r="L11" i="12" s="1"/>
  <c r="K8" i="12"/>
  <c r="K11" i="12" s="1"/>
  <c r="J8" i="12"/>
  <c r="J11" i="12" s="1"/>
  <c r="I8" i="12"/>
  <c r="I11" i="12" s="1"/>
  <c r="H8" i="12"/>
  <c r="H11" i="12" s="1"/>
  <c r="G8" i="12"/>
  <c r="G11" i="12" s="1"/>
  <c r="F8" i="12"/>
  <c r="F11" i="12" s="1"/>
  <c r="E8" i="12"/>
  <c r="D8" i="12"/>
  <c r="B24" i="9"/>
  <c r="G20" i="9"/>
  <c r="G19" i="9"/>
  <c r="G17" i="9"/>
  <c r="J9" i="9"/>
  <c r="I9" i="9"/>
  <c r="G9" i="9"/>
  <c r="C9" i="9"/>
  <c r="E11" i="12" l="1"/>
  <c r="D11" i="12"/>
  <c r="D17" i="12" s="1"/>
  <c r="N11" i="12"/>
  <c r="N17" i="12" s="1"/>
  <c r="M15" i="12"/>
  <c r="M16" i="12"/>
  <c r="M17" i="12"/>
  <c r="O11" i="12"/>
  <c r="O17" i="12" s="1"/>
  <c r="E15" i="12"/>
  <c r="F15" i="12"/>
  <c r="G15" i="12"/>
  <c r="H15" i="12"/>
  <c r="I15" i="12"/>
  <c r="J15" i="12"/>
  <c r="K15" i="12"/>
  <c r="L15" i="12"/>
  <c r="E16" i="12"/>
  <c r="F16" i="12"/>
  <c r="G16" i="12"/>
  <c r="H16" i="12"/>
  <c r="I16" i="12"/>
  <c r="J16" i="12"/>
  <c r="K16" i="12"/>
  <c r="L16" i="12"/>
  <c r="E17" i="12"/>
  <c r="F17" i="12"/>
  <c r="G17" i="12"/>
  <c r="H17" i="12"/>
  <c r="I17" i="12"/>
  <c r="J17" i="12"/>
  <c r="K17" i="12"/>
  <c r="L17" i="12"/>
  <c r="H17" i="9"/>
  <c r="E14" i="11"/>
  <c r="E13" i="11"/>
  <c r="E12" i="11"/>
  <c r="E11" i="11"/>
  <c r="E10" i="11"/>
  <c r="E9" i="11"/>
  <c r="E8" i="11"/>
  <c r="E7" i="11"/>
  <c r="E6" i="11"/>
  <c r="E5" i="11"/>
  <c r="D15" i="11"/>
  <c r="C15" i="11"/>
  <c r="E4" i="11"/>
  <c r="G5" i="7"/>
  <c r="H5" i="7" s="1"/>
  <c r="K2" i="7"/>
  <c r="C45" i="9"/>
  <c r="D45" i="9" s="1"/>
  <c r="E45" i="9" s="1"/>
  <c r="F45" i="9" s="1"/>
  <c r="G45" i="9" s="1"/>
  <c r="H45" i="9" s="1"/>
  <c r="I45" i="9" s="1"/>
  <c r="J45" i="9" s="1"/>
  <c r="C44" i="9"/>
  <c r="D44" i="9" s="1"/>
  <c r="E44" i="9" s="1"/>
  <c r="F44" i="9" s="1"/>
  <c r="G44" i="9" s="1"/>
  <c r="H44" i="9" s="1"/>
  <c r="I44" i="9" s="1"/>
  <c r="J44" i="9" s="1"/>
  <c r="C43" i="9"/>
  <c r="D43" i="9" s="1"/>
  <c r="E43" i="9" s="1"/>
  <c r="F43" i="9" s="1"/>
  <c r="G43" i="9" s="1"/>
  <c r="H43" i="9" s="1"/>
  <c r="I43" i="9" s="1"/>
  <c r="J43" i="9" s="1"/>
  <c r="B20" i="9"/>
  <c r="D16" i="12" l="1"/>
  <c r="D15" i="12"/>
  <c r="N16" i="12"/>
  <c r="N15" i="12"/>
  <c r="O16" i="12"/>
  <c r="O15" i="12"/>
  <c r="E15" i="11"/>
  <c r="I5" i="7"/>
  <c r="I11" i="7" s="1"/>
  <c r="H11" i="7"/>
  <c r="H6" i="7"/>
  <c r="G6" i="7"/>
  <c r="G11" i="7"/>
  <c r="F17" i="9"/>
  <c r="C17" i="9"/>
  <c r="E14" i="9"/>
  <c r="E6" i="9"/>
  <c r="E15" i="9"/>
  <c r="E16" i="9"/>
  <c r="E10" i="9"/>
  <c r="E12" i="9"/>
  <c r="I3" i="9"/>
  <c r="J3" i="9" s="1"/>
  <c r="E4" i="9"/>
  <c r="E8" i="9"/>
  <c r="E7" i="9"/>
  <c r="E11" i="9"/>
  <c r="E13" i="9"/>
  <c r="E5" i="9"/>
  <c r="G5" i="9" l="1"/>
  <c r="I5" i="9"/>
  <c r="J5" i="9" s="1"/>
  <c r="G10" i="9"/>
  <c r="I10" i="9"/>
  <c r="J10" i="9" s="1"/>
  <c r="G15" i="9"/>
  <c r="I15" i="9"/>
  <c r="J15" i="9" s="1"/>
  <c r="G8" i="9"/>
  <c r="I8" i="9"/>
  <c r="J8" i="9" s="1"/>
  <c r="G14" i="9"/>
  <c r="I14" i="9"/>
  <c r="J14" i="9" s="1"/>
  <c r="G13" i="9"/>
  <c r="I13" i="9"/>
  <c r="J13" i="9" s="1"/>
  <c r="G4" i="9"/>
  <c r="I4" i="9"/>
  <c r="G16" i="9"/>
  <c r="I16" i="9"/>
  <c r="J16" i="9" s="1"/>
  <c r="G11" i="9"/>
  <c r="I11" i="9"/>
  <c r="J11" i="9" s="1"/>
  <c r="G7" i="9"/>
  <c r="I7" i="9"/>
  <c r="J7" i="9" s="1"/>
  <c r="G12" i="9"/>
  <c r="I12" i="9"/>
  <c r="J12" i="9" s="1"/>
  <c r="G6" i="9"/>
  <c r="I6" i="9"/>
  <c r="J6" i="9" s="1"/>
  <c r="J5" i="7"/>
  <c r="J11" i="7" s="1"/>
  <c r="I6" i="7"/>
  <c r="E17" i="9"/>
  <c r="G3" i="9"/>
  <c r="I17" i="9" l="1"/>
  <c r="J4" i="9"/>
  <c r="J17" i="9" s="1"/>
  <c r="J18" i="9" s="1"/>
  <c r="K5" i="7"/>
  <c r="K11" i="7" s="1"/>
  <c r="J6" i="7"/>
  <c r="G4" i="7"/>
  <c r="L5" i="7" l="1"/>
  <c r="L11" i="7" s="1"/>
  <c r="K6" i="7"/>
  <c r="C38" i="9"/>
  <c r="D38" i="9" s="1"/>
  <c r="E38" i="9" s="1"/>
  <c r="F38" i="9" s="1"/>
  <c r="G38" i="9" s="1"/>
  <c r="H38" i="9" s="1"/>
  <c r="I38" i="9" s="1"/>
  <c r="J38" i="9" s="1"/>
  <c r="C39" i="9"/>
  <c r="D39" i="9" s="1"/>
  <c r="E39" i="9" s="1"/>
  <c r="F39" i="9" s="1"/>
  <c r="G39" i="9" s="1"/>
  <c r="H39" i="9" s="1"/>
  <c r="I39" i="9" s="1"/>
  <c r="J39" i="9" s="1"/>
  <c r="C37" i="9"/>
  <c r="D37" i="9" s="1"/>
  <c r="E37" i="9" s="1"/>
  <c r="F37" i="9" s="1"/>
  <c r="G37" i="9" s="1"/>
  <c r="H37" i="9" s="1"/>
  <c r="I37" i="9" s="1"/>
  <c r="J37" i="9" s="1"/>
  <c r="G45" i="7"/>
  <c r="H45" i="7" s="1"/>
  <c r="I45" i="7" s="1"/>
  <c r="D29" i="7"/>
  <c r="E29" i="7"/>
  <c r="F29" i="7"/>
  <c r="D30" i="7"/>
  <c r="E30" i="7"/>
  <c r="F30" i="7"/>
  <c r="D31" i="7"/>
  <c r="E31" i="7"/>
  <c r="F31" i="7"/>
  <c r="C31" i="7"/>
  <c r="C30" i="7"/>
  <c r="C29" i="7"/>
  <c r="H22" i="7"/>
  <c r="I22" i="7"/>
  <c r="J22" i="7"/>
  <c r="K22" i="7"/>
  <c r="L22" i="7"/>
  <c r="M22" i="7"/>
  <c r="M31" i="7" s="1"/>
  <c r="N22" i="7"/>
  <c r="H21" i="7"/>
  <c r="H30" i="7" s="1"/>
  <c r="I21" i="7"/>
  <c r="I30" i="7" s="1"/>
  <c r="J21" i="7"/>
  <c r="J30" i="7" s="1"/>
  <c r="K21" i="7"/>
  <c r="L21" i="7"/>
  <c r="L30" i="7" s="1"/>
  <c r="M21" i="7"/>
  <c r="M30" i="7" s="1"/>
  <c r="N21" i="7"/>
  <c r="N30" i="7" s="1"/>
  <c r="G21" i="7"/>
  <c r="G30" i="7" s="1"/>
  <c r="H20" i="7"/>
  <c r="I20" i="7"/>
  <c r="J20" i="7"/>
  <c r="J23" i="7" s="1"/>
  <c r="K20" i="7"/>
  <c r="K23" i="7" s="1"/>
  <c r="L20" i="7"/>
  <c r="L23" i="7" s="1"/>
  <c r="M20" i="7"/>
  <c r="M23" i="7" s="1"/>
  <c r="N20" i="7"/>
  <c r="N23" i="7" s="1"/>
  <c r="G20" i="7"/>
  <c r="G23" i="7" s="1"/>
  <c r="E55" i="7"/>
  <c r="E59" i="7"/>
  <c r="E56" i="7"/>
  <c r="E60" i="7"/>
  <c r="E54" i="7"/>
  <c r="E51" i="7"/>
  <c r="E50" i="7"/>
  <c r="E61" i="7"/>
  <c r="C52" i="7"/>
  <c r="E52" i="7" s="1"/>
  <c r="C58" i="7"/>
  <c r="E58" i="7" s="1"/>
  <c r="M5" i="7" l="1"/>
  <c r="M11" i="7" s="1"/>
  <c r="L6" i="7"/>
  <c r="H23" i="7"/>
  <c r="H38" i="7" s="1"/>
  <c r="M24" i="7"/>
  <c r="I30" i="9" s="1"/>
  <c r="I23" i="7"/>
  <c r="F32" i="7"/>
  <c r="F33" i="7" s="1"/>
  <c r="N40" i="7"/>
  <c r="N39" i="7"/>
  <c r="N31" i="7"/>
  <c r="J39" i="7"/>
  <c r="J40" i="7"/>
  <c r="I31" i="7"/>
  <c r="L39" i="7"/>
  <c r="L40" i="7"/>
  <c r="G39" i="7"/>
  <c r="K39" i="7"/>
  <c r="G40" i="7"/>
  <c r="K40" i="7"/>
  <c r="C32" i="7"/>
  <c r="N38" i="7"/>
  <c r="M40" i="7"/>
  <c r="H39" i="7"/>
  <c r="J31" i="7"/>
  <c r="J38" i="7"/>
  <c r="L31" i="7"/>
  <c r="H31" i="7"/>
  <c r="K30" i="7"/>
  <c r="N29" i="7"/>
  <c r="J29" i="7"/>
  <c r="M39" i="7"/>
  <c r="M38" i="7"/>
  <c r="K31" i="7"/>
  <c r="G31" i="7"/>
  <c r="M29" i="7"/>
  <c r="M33" i="7" s="1"/>
  <c r="M34" i="7" s="1"/>
  <c r="I29" i="7"/>
  <c r="L38" i="7"/>
  <c r="K29" i="7"/>
  <c r="G29" i="7"/>
  <c r="E32" i="7"/>
  <c r="L29" i="7"/>
  <c r="H29" i="7"/>
  <c r="D32" i="7"/>
  <c r="K38" i="7"/>
  <c r="G38" i="7"/>
  <c r="J45" i="7"/>
  <c r="N24" i="7"/>
  <c r="J30" i="9" s="1"/>
  <c r="L24" i="7"/>
  <c r="H30" i="9" s="1"/>
  <c r="K24" i="7"/>
  <c r="G30" i="9" s="1"/>
  <c r="C53" i="7"/>
  <c r="E53" i="7" s="1"/>
  <c r="N5" i="7" l="1"/>
  <c r="N11" i="7" s="1"/>
  <c r="M6" i="7"/>
  <c r="G33" i="7"/>
  <c r="H40" i="7"/>
  <c r="D30" i="9"/>
  <c r="H47" i="7"/>
  <c r="C57" i="7"/>
  <c r="E57" i="7" s="1"/>
  <c r="I24" i="7"/>
  <c r="E30" i="9" s="1"/>
  <c r="J24" i="7"/>
  <c r="F30" i="9" s="1"/>
  <c r="I39" i="7"/>
  <c r="I38" i="7"/>
  <c r="I47" i="7"/>
  <c r="N33" i="7"/>
  <c r="N34" i="7" s="1"/>
  <c r="I40" i="7"/>
  <c r="I33" i="7"/>
  <c r="I34" i="7" s="1"/>
  <c r="N41" i="7"/>
  <c r="L33" i="7"/>
  <c r="L34" i="7" s="1"/>
  <c r="J41" i="7"/>
  <c r="K41" i="7"/>
  <c r="L41" i="7"/>
  <c r="H33" i="7"/>
  <c r="H34" i="7" s="1"/>
  <c r="J33" i="7"/>
  <c r="J34" i="7" s="1"/>
  <c r="G41" i="7"/>
  <c r="H41" i="7"/>
  <c r="M41" i="7"/>
  <c r="K33" i="7"/>
  <c r="K34" i="7" s="1"/>
  <c r="J47" i="7"/>
  <c r="K45" i="7"/>
  <c r="F23" i="7"/>
  <c r="E23" i="7"/>
  <c r="D23" i="7"/>
  <c r="C23" i="7"/>
  <c r="N6" i="7" l="1"/>
  <c r="F34" i="7"/>
  <c r="C39" i="7"/>
  <c r="E40" i="7"/>
  <c r="H13" i="7"/>
  <c r="H16" i="7" s="1"/>
  <c r="I41" i="7"/>
  <c r="L45" i="7"/>
  <c r="K47" i="7"/>
  <c r="E39" i="7"/>
  <c r="F47" i="7"/>
  <c r="F24" i="7"/>
  <c r="C30" i="9"/>
  <c r="D40" i="7"/>
  <c r="D24" i="7"/>
  <c r="E38" i="7"/>
  <c r="E47" i="7"/>
  <c r="C40" i="7"/>
  <c r="D38" i="7"/>
  <c r="D39" i="7"/>
  <c r="D47" i="7"/>
  <c r="F40" i="7"/>
  <c r="C38" i="7"/>
  <c r="F39" i="7"/>
  <c r="C47" i="7"/>
  <c r="F38" i="7"/>
  <c r="C42" i="9" l="1"/>
  <c r="D42" i="9" s="1"/>
  <c r="E42" i="9" s="1"/>
  <c r="F42" i="9" s="1"/>
  <c r="G42" i="9" s="1"/>
  <c r="H42" i="9" s="1"/>
  <c r="I42" i="9" s="1"/>
  <c r="J42" i="9" s="1"/>
  <c r="C36" i="9"/>
  <c r="D36" i="9" s="1"/>
  <c r="E36" i="9" s="1"/>
  <c r="F36" i="9" s="1"/>
  <c r="G36" i="9" s="1"/>
  <c r="H36" i="9" s="1"/>
  <c r="I36" i="9" s="1"/>
  <c r="J36" i="9" s="1"/>
  <c r="C41" i="7"/>
  <c r="L47" i="7"/>
  <c r="M45" i="7"/>
  <c r="E41" i="7"/>
  <c r="D41" i="7"/>
  <c r="F41" i="7"/>
  <c r="H4" i="7" l="1"/>
  <c r="M47" i="7"/>
  <c r="N45" i="7"/>
  <c r="N47" i="7" s="1"/>
  <c r="I4" i="7" l="1"/>
  <c r="J4" i="7" l="1"/>
  <c r="I12" i="7"/>
  <c r="J12" i="7" l="1"/>
  <c r="K4" i="7"/>
  <c r="K12" i="7" l="1"/>
  <c r="L4" i="7"/>
  <c r="L12" i="7" l="1"/>
  <c r="M4" i="7"/>
  <c r="N4" i="7" l="1"/>
  <c r="M12" i="7"/>
  <c r="N12" i="7" l="1"/>
  <c r="N13" i="7" s="1"/>
  <c r="N16" i="7" s="1"/>
  <c r="G13" i="7"/>
  <c r="G16" i="7" s="1"/>
  <c r="I13" i="7"/>
  <c r="I16" i="7" s="1"/>
  <c r="J13" i="7"/>
  <c r="J16" i="7" s="1"/>
  <c r="K13" i="7"/>
  <c r="K16" i="7" s="1"/>
  <c r="L13" i="7"/>
  <c r="L16" i="7" s="1"/>
  <c r="M13" i="7"/>
  <c r="M16" i="7" s="1"/>
  <c r="E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Cody Rice</author>
  </authors>
  <commentList>
    <comment ref="I5" authorId="0" shapeId="0" xr:uid="{6A626DB9-687E-44CF-B165-7405208CCB0F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Includes Full MSB</t>
        </r>
      </text>
    </comment>
    <comment ref="I9" authorId="0" shapeId="0" xr:uid="{63E68F9B-A790-4E21-B21A-F89C3866CFE1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Based on 14 retail locations only in KPB and $25MM in taxable revenues per FOIA from KPB</t>
        </r>
      </text>
    </comment>
    <comment ref="H11" authorId="0" shapeId="0" xr:uid="{28BC2C53-D329-42D0-9567-96DDED96ED0A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Assumed 1, can't find any active licenses in Cordova now</t>
        </r>
      </text>
    </comment>
    <comment ref="I14" authorId="0" shapeId="0" xr:uid="{E27EE1B9-BB0C-4C07-8959-6D05127819AF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De-duped with FNSB</t>
        </r>
      </text>
    </comment>
    <comment ref="I16" authorId="0" shapeId="0" xr:uid="{393B89B7-FA28-4F01-A2CB-22DBCA557994}">
      <text>
        <r>
          <rPr>
            <b/>
            <sz val="9"/>
            <color indexed="81"/>
            <rFont val="Tahoma"/>
            <family val="2"/>
          </rPr>
          <t>Cody Rice:</t>
        </r>
        <r>
          <rPr>
            <sz val="9"/>
            <color indexed="81"/>
            <rFont val="Tahoma"/>
            <family val="2"/>
          </rPr>
          <t xml:space="preserve">
De-dupe vs Mat-Su Borough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64C863-025F-4FA2-82CC-E02ACD9B4F8B}" keepAlive="1" name="ModelConnection_ExternalData_1" description="Data Model" type="5" refreshedVersion="8" minRefreshableVersion="5" saveData="1">
    <dbPr connection="Data Model Connection" command="Table001  Page 1-2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E93DF145-0081-42F1-B6CB-A637F14324A5}" name="Query - Page001" description="Connection to the 'Page001' query in the workbook." type="100" refreshedVersion="8" minRefreshableVersion="5">
    <extLst>
      <ext xmlns:x15="http://schemas.microsoft.com/office/spreadsheetml/2010/11/main" uri="{DE250136-89BD-433C-8126-D09CA5730AF9}">
        <x15:connection id="29a9f252-9a59-4c34-8edd-c837e3c3f98f"/>
      </ext>
    </extLst>
  </connection>
  <connection id="3" xr16:uid="{3F3C6729-508C-47E5-8A85-DAC339BD08EF}" name="Query - Page002" description="Connection to the 'Page002' query in the workbook." type="100" refreshedVersion="8" minRefreshableVersion="5">
    <extLst>
      <ext xmlns:x15="http://schemas.microsoft.com/office/spreadsheetml/2010/11/main" uri="{DE250136-89BD-433C-8126-D09CA5730AF9}">
        <x15:connection id="f5635676-e48f-469c-bc34-d5514d184324"/>
      </ext>
    </extLst>
  </connection>
  <connection id="4" xr16:uid="{1D59CBA3-BFE7-4293-8EB8-DD2C6221C5C6}" keepAlive="1" name="Query - Table001 (Page 1)" description="Connection to the 'Table001 (Page 1)' query in the workbook." type="5" refreshedVersion="0" background="1" saveData="1">
    <dbPr connection="Provider=Microsoft.Mashup.OleDb.1;Data Source=$Workbook$;Location=&quot;Table001 (Page 1)&quot;;Extended Properties=&quot;&quot;" command="SELECT * FROM [Table001 (Page 1)]"/>
  </connection>
  <connection id="5" xr16:uid="{1B89290E-2E22-4FA7-ADE0-00D98B5F49C3}" name="Query - Table001 (Page 1-2)" description="Connection to the 'Table001 (Page 1-2)' query in the workbook." type="100" refreshedVersion="8" minRefreshableVersion="5">
    <extLst>
      <ext xmlns:x15="http://schemas.microsoft.com/office/spreadsheetml/2010/11/main" uri="{DE250136-89BD-433C-8126-D09CA5730AF9}">
        <x15:connection id="078f436d-383a-4b27-a6ac-e65cca179bcb"/>
      </ext>
    </extLst>
  </connection>
  <connection id="6" xr16:uid="{F9700F0D-4B00-4D4E-A813-18500A70A92C}" name="Query - Table001 (Page 1-2) (2)" description="Connection to the 'Table001 (Page 1-2) (2)' query in the workbook." type="100" refreshedVersion="8" minRefreshableVersion="5">
    <extLst>
      <ext xmlns:x15="http://schemas.microsoft.com/office/spreadsheetml/2010/11/main" uri="{DE250136-89BD-433C-8126-D09CA5730AF9}">
        <x15:connection id="cd1f230a-98e0-40a3-8ceb-c1eaa6e542a2"/>
      </ext>
    </extLst>
  </connection>
  <connection id="7" xr16:uid="{B1840986-2BAD-4CDA-8561-AAE3CF94BB0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<sst xmlns="http://schemas.openxmlformats.org/spreadsheetml/2006/main" count="1332" uniqueCount="639">
  <si>
    <t>Date:</t>
  </si>
  <si>
    <t>Prepared for:</t>
  </si>
  <si>
    <t>Key Assumptions</t>
  </si>
  <si>
    <t>FY 2019</t>
  </si>
  <si>
    <t>FY 2020</t>
  </si>
  <si>
    <t>FY 2021</t>
  </si>
  <si>
    <t>FY 2022</t>
  </si>
  <si>
    <t>Category</t>
  </si>
  <si>
    <t>Clones</t>
  </si>
  <si>
    <t>Legal Ounces Sold in Alaska</t>
  </si>
  <si>
    <t>Share of Legal Ounces Sold by Category</t>
  </si>
  <si>
    <t>Population</t>
  </si>
  <si>
    <t>Washington</t>
  </si>
  <si>
    <t>Per Cap Rev</t>
  </si>
  <si>
    <t>Oregon</t>
  </si>
  <si>
    <t>California</t>
  </si>
  <si>
    <t>Nevada</t>
  </si>
  <si>
    <t>Arizona</t>
  </si>
  <si>
    <t>Montana</t>
  </si>
  <si>
    <t>Colorado</t>
  </si>
  <si>
    <t>New Mexico</t>
  </si>
  <si>
    <t>Illinois</t>
  </si>
  <si>
    <t>Massachusetts</t>
  </si>
  <si>
    <t>Maine</t>
  </si>
  <si>
    <t>Alaska</t>
  </si>
  <si>
    <t>Annual Revenue</t>
  </si>
  <si>
    <t>Estimated Tax Revenue Under Current Law</t>
  </si>
  <si>
    <t>FY 2023e</t>
  </si>
  <si>
    <t>FY 2024e</t>
  </si>
  <si>
    <t>FY 2025e</t>
  </si>
  <si>
    <t>FY 2026e</t>
  </si>
  <si>
    <t>FY 2027e</t>
  </si>
  <si>
    <t>FY 2028e</t>
  </si>
  <si>
    <t>FY 2029e</t>
  </si>
  <si>
    <t>FY 2030e</t>
  </si>
  <si>
    <t>Excise ($/oz)</t>
  </si>
  <si>
    <t>Sales (%)</t>
  </si>
  <si>
    <t>Approx retail licenses active</t>
  </si>
  <si>
    <t>YoY Change</t>
  </si>
  <si>
    <t>Jesse Logan on behalf of Speaker Tilton</t>
  </si>
  <si>
    <t>Actual Total Rev.</t>
  </si>
  <si>
    <t>Forecast Total Rev.</t>
  </si>
  <si>
    <t>Alaska revenue figures do not include fees and licensing (~$2.5-3.0MM/yr)</t>
  </si>
  <si>
    <t>Bethel</t>
  </si>
  <si>
    <t>Denali Borough</t>
  </si>
  <si>
    <t>Dillingham</t>
  </si>
  <si>
    <t>Fairbanks North Star Borough</t>
  </si>
  <si>
    <t>Haines Borough</t>
  </si>
  <si>
    <t>Houston</t>
  </si>
  <si>
    <t>Matanuska-Susitna Borough</t>
  </si>
  <si>
    <t>Utqiagvik</t>
  </si>
  <si>
    <t>Fairbanks</t>
  </si>
  <si>
    <t>Ketchikan</t>
  </si>
  <si>
    <t>Juneau</t>
  </si>
  <si>
    <t>Anchorage</t>
  </si>
  <si>
    <t>Cordova</t>
  </si>
  <si>
    <t>2022 AK Taxable</t>
  </si>
  <si>
    <t>Tax Rate</t>
  </si>
  <si>
    <t>Implied Tax Base</t>
  </si>
  <si>
    <t>Tax Base Per Capita</t>
  </si>
  <si>
    <t>License #</t>
  </si>
  <si>
    <t>Business License #</t>
  </si>
  <si>
    <t>Doing Business As</t>
  </si>
  <si>
    <t>License Type</t>
  </si>
  <si>
    <t>License Status</t>
  </si>
  <si>
    <t>Physical Address</t>
  </si>
  <si>
    <t>FROZEN BUDZ</t>
  </si>
  <si>
    <t>Retail Marijuana Store</t>
  </si>
  <si>
    <t>Revoked</t>
  </si>
  <si>
    <t>3915 Peger Road Fairbanks, AK 99709 UNITED STATES</t>
  </si>
  <si>
    <t>GREEN JAR</t>
  </si>
  <si>
    <t>Active-Operating</t>
  </si>
  <si>
    <t>4901 E Blue Lupine dr Bldg 2, Unit E Wasilla, AK 99654 UNITED STATES</t>
  </si>
  <si>
    <t>ENLIGHTEN ALASKA, LLC</t>
  </si>
  <si>
    <t>2600 Spenard Road Anchorage, AK 99503 UNITED STATES</t>
  </si>
  <si>
    <t>ARCTIC HERBERY</t>
  </si>
  <si>
    <t>7107 Arctic Blvd Anchorage, AK 99518 UNITED STATES</t>
  </si>
  <si>
    <t>RAINFOREST FARMS, LLC</t>
  </si>
  <si>
    <t>Expired</t>
  </si>
  <si>
    <t>216 2nd Street Juneau , AK 99801 UNITED STATES</t>
  </si>
  <si>
    <t>RED RUN CANNABIS COMPANY, LLC</t>
  </si>
  <si>
    <t>5455 Kenai Spur Highway Suite B Kenai, AK 99611 UNITED STATES</t>
  </si>
  <si>
    <t>ALASKAN CANNABIS OUTFITTERS</t>
  </si>
  <si>
    <t>41945 Sterling Hwy Homer, AK 99603 UNITED STATES</t>
  </si>
  <si>
    <t>THE GREEN SPOT LLC.</t>
  </si>
  <si>
    <t>2893 S. BIG LAKE RD. SUITE 4 BIG LAKE, AK 99652 UNITED STATES</t>
  </si>
  <si>
    <t>GREEN LEAF</t>
  </si>
  <si>
    <t>4612 Halibut Point Rd Sitka, AK 99835 UNITED STATES</t>
  </si>
  <si>
    <t>ALASKABUDS, LLC</t>
  </si>
  <si>
    <t>1005 E 5th Ave Anchorage , AK 99501 UNITED STATES</t>
  </si>
  <si>
    <t>RASPBERRY ROOTS</t>
  </si>
  <si>
    <t>501 Raspberry Rd Suite 101 Anchorage, AK 99518 UNITED STATES</t>
  </si>
  <si>
    <t>GREAT ALASKAN BUD COMPANY</t>
  </si>
  <si>
    <t>1905 Livengood Ave. Fairbanks, AK 99701 UNITED STATES</t>
  </si>
  <si>
    <t>THE HERBAL CACHE</t>
  </si>
  <si>
    <t>158 Holmgren Place Suite 101 Girdwood, AK 99587 UNITED STATES</t>
  </si>
  <si>
    <t>PAKALOLO SUPPLY COMPANY, INC.</t>
  </si>
  <si>
    <t>1851 Fox Avenue Fairbanks, AK 99701 UNITED STATES</t>
  </si>
  <si>
    <t>NORTHERN LIGHTS INDOOR GARDENS, LLC</t>
  </si>
  <si>
    <t>1321 Sawmill Creek Road Suites N, O, and P Sitka, AK 99835 UNITED STATES</t>
  </si>
  <si>
    <t>REMEDY SHOPPE, LLC</t>
  </si>
  <si>
    <t>371 THIRD AVENUE Skagway, AK 99840 UNITED STATES</t>
  </si>
  <si>
    <t>THE FROST FARMS</t>
  </si>
  <si>
    <t>8535 Dimond D Circle Unit B Anchorage, AK 99515 UNITED STATES</t>
  </si>
  <si>
    <t>THE 420</t>
  </si>
  <si>
    <t>307 N. Nordic Dr. Petersburg, AK 99833 UNITED STATES</t>
  </si>
  <si>
    <t>HERBAL OUTFITTERS, LLC</t>
  </si>
  <si>
    <t>165 Fairbanks Drive Lower Floor Valdez, AK 99686 UNITED STATES</t>
  </si>
  <si>
    <t>Midtown Roots</t>
  </si>
  <si>
    <t>360 E. INTERNATIONAL AIRPORT RD. 2A Anchorage, AK 99518 UNITED STATES</t>
  </si>
  <si>
    <t>HAPPY CANNABIS</t>
  </si>
  <si>
    <t>225 South Front Street Wrangell, AK 99929 UNITED STATES</t>
  </si>
  <si>
    <t>Weed Dudes</t>
  </si>
  <si>
    <t>1321 Sawmill Creek Road Suite #J &amp; K Sitka, AK 99835 UNITED STATES</t>
  </si>
  <si>
    <t>Cannabaska</t>
  </si>
  <si>
    <t>521 W. Tudor Road, Unit 201 Anchorage, AK 99503 UNITED STATES</t>
  </si>
  <si>
    <t>Double Eagle Cannabis</t>
  </si>
  <si>
    <t>2042 E 3rd Avenue Suite A Anchorage, AK 99501 UNITED STATES</t>
  </si>
  <si>
    <t>POPEYES EMPORIUM II</t>
  </si>
  <si>
    <t>3231 Spenard Road Unit 1 Anchorage, AK 99503 UNITED STATES</t>
  </si>
  <si>
    <t>217 E. 4th Avenue, Suite D Anchorage, AK 99501 UNITED STATES</t>
  </si>
  <si>
    <t>AM DELIGHT</t>
  </si>
  <si>
    <t>3902 Spenard Road ANCHORAGE, AK 99517 UNITED STATES</t>
  </si>
  <si>
    <t>PINE STREET CANNABIS COMPANY</t>
  </si>
  <si>
    <t>36130 Pine Street Soldotna, AK 99669 UNITED STATES</t>
  </si>
  <si>
    <t>GOODSINSE LLC</t>
  </si>
  <si>
    <t>2604 Davis rd. Fairbanks , AK 99709 UNITED STATES</t>
  </si>
  <si>
    <t>THE HOUSE OF GREEN</t>
  </si>
  <si>
    <t>3105 Minnesota Drive Upper Level Anchorage, AK 99503 UNITED STATES</t>
  </si>
  <si>
    <t>DANKORAGE, LLC</t>
  </si>
  <si>
    <t>2812 Spenard Road Anchorage, AK 99503 UNITED STATES</t>
  </si>
  <si>
    <t>ALASKA FIREWEED</t>
  </si>
  <si>
    <t>Surrendered</t>
  </si>
  <si>
    <t>715 W 4th Ave Anchorage, AK 99501 UNITED STATES</t>
  </si>
  <si>
    <t>DANISH GARDENS, LLC</t>
  </si>
  <si>
    <t>2430 Cinnabar Loop Anchorage, AK 99507 UNITED STATES</t>
  </si>
  <si>
    <t>ALASKAN BLOOMS, LLC</t>
  </si>
  <si>
    <t>2443 Arvilla St. Fairbanks, AK 99709 UNITED STATES</t>
  </si>
  <si>
    <t>DENALI 420 RECREATIONALS</t>
  </si>
  <si>
    <t>2876 N. Rex Road Houston, AK 99694 UNITED STATES</t>
  </si>
  <si>
    <t>ALASKAN LEAF, LLC</t>
  </si>
  <si>
    <t>1211 West 36th Avenue, Suite A Anchorage, AK 99503 UNITED STATES</t>
  </si>
  <si>
    <t>NATURES RELEAF LLC</t>
  </si>
  <si>
    <t>503 7th. Avenue Fairbanks, AK 99701 UNITED STATES</t>
  </si>
  <si>
    <t>CANNABIS CORNER</t>
  </si>
  <si>
    <t>9735 Mud Bay Rd Ketchikan, AK 99901 UNITED STATES</t>
  </si>
  <si>
    <t>THE GREEN ROOM AK</t>
  </si>
  <si>
    <t>610 C St. #A7 Anchorage, AK 99501 UNITED STATES</t>
  </si>
  <si>
    <t>UNCLE HERB'S</t>
  </si>
  <si>
    <t>6511 Arctic Spur Rd. Anchorage, AK 99518 UNITED STATES</t>
  </si>
  <si>
    <t>THE FIREWEED FACTORY LLC</t>
  </si>
  <si>
    <t>237 Front Street Juneau, AK 99801 UNITED STATES</t>
  </si>
  <si>
    <t>HIGH BUSH BUDS</t>
  </si>
  <si>
    <t>36312 Irons Ave., Suite 2 Soldotna, AK 99669 UNITED STATES</t>
  </si>
  <si>
    <t>Anchorage Dispensary Hillside Natural Wellness</t>
  </si>
  <si>
    <t>8639 Toloff St. Suite 1 Anchorage, AK 99507 UNITED STATES</t>
  </si>
  <si>
    <t>GREEN ELEPHANT, LLC</t>
  </si>
  <si>
    <t>101 Mill St. Suite B Juneau, AK 99801 UNITED STATES</t>
  </si>
  <si>
    <t>FUZZY MONKEY</t>
  </si>
  <si>
    <t>2612 Eagle St Anchorage, AK 99503 UNITED STATES</t>
  </si>
  <si>
    <t>AK FROST</t>
  </si>
  <si>
    <t>5200 A Street, Suite 102 Anchorage, AK 99518 UNITED STATES</t>
  </si>
  <si>
    <t>GRASS STATION 49</t>
  </si>
  <si>
    <t>1326 Cushman St. Fairbanks, AK 99701 UNITED STATES</t>
  </si>
  <si>
    <t>THE STONEY MOOSE</t>
  </si>
  <si>
    <t>127 Stedman St. Ketchikan, AK 99901 UNITED STATES</t>
  </si>
  <si>
    <t>Rainforest Cannabis</t>
  </si>
  <si>
    <t>726 Water Street Ketchikan, AK 99901 UNITED STATES</t>
  </si>
  <si>
    <t>PAKALOLO OCEANSIDE</t>
  </si>
  <si>
    <t>735 W. 4th Ave. Anchorage, AK 99501 UNITED STATES</t>
  </si>
  <si>
    <t>THE HIGH EXPEDITION COMPANY</t>
  </si>
  <si>
    <t>13465 E Main St. Talkeetna, AK 99676 UNITED STATES</t>
  </si>
  <si>
    <t>ALASKA'S GREEN LIGHT DISTRICT</t>
  </si>
  <si>
    <t>405 E. Northern Lights Blvd Anchorage, AK 99503 UNITED STATES</t>
  </si>
  <si>
    <t>Piece of Mind Alaskan Cannabis</t>
  </si>
  <si>
    <t>221 E. 5th Ave Anchorage, AK 99501 UNITED STATES</t>
  </si>
  <si>
    <t>CHENA CANNABIS</t>
  </si>
  <si>
    <t>1725 Richardson Highway Suite 101 North Pole, AK 99705 UNITED STATES</t>
  </si>
  <si>
    <t>The Culture</t>
  </si>
  <si>
    <t>2301 South Knik-Goose Bay Rd #1B Wasilla, AK 99654 UNITED STATES</t>
  </si>
  <si>
    <t>HOUSTON GRASS STATION LLC</t>
  </si>
  <si>
    <t>15231 W Parks Hwy Houston, AK 99694 UNITED STATES</t>
  </si>
  <si>
    <t>TRUE DANK</t>
  </si>
  <si>
    <t>1550 Cushman Suite A Fairbanks, AK 99701 UNITED STATES</t>
  </si>
  <si>
    <t>Alaskan Grown Cannabis</t>
  </si>
  <si>
    <t>303-C West E. Street Nome, AK 99762 UNITED STATES</t>
  </si>
  <si>
    <t>BAD GRAMM3R, LLC</t>
  </si>
  <si>
    <t>1150 N Helen Lane Wasilla, AK 99654 UNITED STATES</t>
  </si>
  <si>
    <t>FAT TOPS, LLC.</t>
  </si>
  <si>
    <t>36380 Murray Lane Soldotna, AK 99669 UNITED STATES</t>
  </si>
  <si>
    <t>ONE HIT WONDER</t>
  </si>
  <si>
    <t>3025 Parks Hwy Suite 1 Fairbanks, AK 99709 UNITED STATES</t>
  </si>
  <si>
    <t>HOLLYWEED 907</t>
  </si>
  <si>
    <t>2429 E. 88th Ave Anchorage, AK 99507 UNITED STATES</t>
  </si>
  <si>
    <t>DENALI'S CANNABIS CACHE LLC</t>
  </si>
  <si>
    <t>M.M. 238.9 George Parks HWY. Suite 420 Denali National Park, AK 99755 UNITED STATES</t>
  </si>
  <si>
    <t>DENALI DISPENSARIES, LLC</t>
  </si>
  <si>
    <t>225 E 5th Ave Anchorage, AK 99501 UNITED STATES</t>
  </si>
  <si>
    <t>PERMAFROST DISTRIBUTORS</t>
  </si>
  <si>
    <t>32630 June Dr. Sterling, AK 99672 UNITED STATES</t>
  </si>
  <si>
    <t>CLOUDBERRY CANNABIS</t>
  </si>
  <si>
    <t>3307 Spenard Road Anchorage, AK 99503 UNITED STATES</t>
  </si>
  <si>
    <t>AK JOINT</t>
  </si>
  <si>
    <t>7801 Schoon St, Unit F Anchorage, AK 99518 UNITED STATES</t>
  </si>
  <si>
    <t>Catalyst Retail, LLC</t>
  </si>
  <si>
    <t>9900 Old Seward Highway, #4 Anchorage, AK 99515 UNITED STATES</t>
  </si>
  <si>
    <t>SCORPION GRASS</t>
  </si>
  <si>
    <t>1551 E Tudor Road Anchorage, AK 99507 UNITED STATES</t>
  </si>
  <si>
    <t>GREEN LIFE SUPPLY LLC</t>
  </si>
  <si>
    <t>511 30th ave. Fairbanks, AK 99701 UNITED STATES</t>
  </si>
  <si>
    <t>GREAT NORTHERN CANNABIS</t>
  </si>
  <si>
    <t>541 W. 4th Ave. Anchorage, AK 99501 UNITED STATES</t>
  </si>
  <si>
    <t>GREEN DEGREE</t>
  </si>
  <si>
    <t>3361 W Machen Rd Retail Space Wasilla, AK 99623 UNITED STATES</t>
  </si>
  <si>
    <t>JUNEAU'S GREEN MARKET</t>
  </si>
  <si>
    <t>263 Marine Way Juneau, AK 99801 UNITED STATES</t>
  </si>
  <si>
    <t>ANCHORAGE BOWL, LLC.</t>
  </si>
  <si>
    <t>4000 Spenard Road Anchorage, AK 99517 UNITED STATES</t>
  </si>
  <si>
    <t>GOOD Cannabis</t>
  </si>
  <si>
    <t>356 Old Steese Hwy Fairbanks, AK 99701 UNITED STATES</t>
  </si>
  <si>
    <t>ALASKA CANNABIS EXCHANGE, LLC</t>
  </si>
  <si>
    <t>2906 SPENARD ROAD ANCHORAGE, AK 99503 UNITED STATES</t>
  </si>
  <si>
    <t>13856 N. GLENN HWY (Northern Portion of the Building) SUTTON, AK 99674 UNITED STATES</t>
  </si>
  <si>
    <t>SECRET GARDEN CANNABIS</t>
  </si>
  <si>
    <t>726 E. 15th AVE Suite 1 Anchorage, AK 99501 UNITED STATES</t>
  </si>
  <si>
    <t>1213 Ocean Drive Unit 2 Homer, AK 99603 UNITED STATES</t>
  </si>
  <si>
    <t>665 Rainbow Drive Fairbanks, AK 99712 UNITED STATES</t>
  </si>
  <si>
    <t>FAIRDANKS CANNABIS</t>
  </si>
  <si>
    <t>29 College Road Suite 8C Fairbanks, AK 99701 UNITED STATES</t>
  </si>
  <si>
    <t>REBEL ROOTS LLC</t>
  </si>
  <si>
    <t>2575 Goldstream Road Fairbanks, AK 99709 UNITED STATES</t>
  </si>
  <si>
    <t>GLACIER VALLEY SHOP</t>
  </si>
  <si>
    <t>8505 Old Dairy Road Suite 1 Juneau, AK 99801 UNITED STATES</t>
  </si>
  <si>
    <t>THE MASON JAR LLC</t>
  </si>
  <si>
    <t>2771 sherwood Lane Unit E Juneau, AK 99801 UNITED STATES</t>
  </si>
  <si>
    <t>EAST RIP</t>
  </si>
  <si>
    <t>10767 KENAI SPUR HWY SUITE D KENAI, AK 99611 UNITED STATES</t>
  </si>
  <si>
    <t>3505 Airport Way, Suite A Fairbanks, AK 99709 UNITED STATES</t>
  </si>
  <si>
    <t>Alaska Weeds</t>
  </si>
  <si>
    <t>6209 Mike St. Suite 2A Anchorage, AK 99518 UNITED STATES</t>
  </si>
  <si>
    <t>Matanuska Cannabis Company</t>
  </si>
  <si>
    <t>3550 S. Old Glenn Highway Palmer, AK 99645 UNITED STATES</t>
  </si>
  <si>
    <t>TIP TOP, LLC</t>
  </si>
  <si>
    <t>233 E. 5th Avenue Suite 1 Anchorage, AK 99501 UNITED STATES</t>
  </si>
  <si>
    <t>Clear Cut Cannabis</t>
  </si>
  <si>
    <t>1133 E 68th Ave Anchorage, AK 99518 UNITED STATES</t>
  </si>
  <si>
    <t>THE TREE HOUSE AK</t>
  </si>
  <si>
    <t>341-d Boniface PKWY Anchorage, AK 99504 UNITED STATES</t>
  </si>
  <si>
    <t>WINTER GREENS LLC</t>
  </si>
  <si>
    <t>75 beach road haines, AK 99827 UNITED STATES</t>
  </si>
  <si>
    <t>THUNDER CLOUD 9</t>
  </si>
  <si>
    <t>5310 COMMERCIAL BLVD 2B Juneau, AK 99801 UNITED STATES</t>
  </si>
  <si>
    <t>MAJESTIC GARDENS LLC</t>
  </si>
  <si>
    <t>12656 Kenai Spur Hwy Kenai, AK 99611 UNITED STATES</t>
  </si>
  <si>
    <t>266 S. McCallister Dr. Suite 1 Wasilla, AK 99654 UNITED STATES</t>
  </si>
  <si>
    <t>TANANA HERB COMPANY, LLC</t>
  </si>
  <si>
    <t>1200 Well Street Fairbanks, AK 99701 UNITED STATES</t>
  </si>
  <si>
    <t>K Beach Reef</t>
  </si>
  <si>
    <t>42106 Kalifornsky Beach Road (Log cabin on SE portion nearest highway) Soldotna, AK 99669 UNITED STATES</t>
  </si>
  <si>
    <t>THEE TREASURE CHEST LLC.</t>
  </si>
  <si>
    <t>1000 Water St. Craig, AK 99921 UNITED STATES</t>
  </si>
  <si>
    <t>ALASKAN KUSH COMPANY</t>
  </si>
  <si>
    <t>159 S Franklin St Juneau, AK 99801 UNITED STATES</t>
  </si>
  <si>
    <t>GOOD BUDS LLC</t>
  </si>
  <si>
    <t>11770 Seward highway Suite 2 Seward, AK 99664 UNITED STATES</t>
  </si>
  <si>
    <t>Active-Pending Inspection</t>
  </si>
  <si>
    <t>2502 Parks Highway Fairbanks, AK 99709 UNITED STATES</t>
  </si>
  <si>
    <t>1901 W. Dimond Blvd. Anchorage, AK 99515 UNITED STATES</t>
  </si>
  <si>
    <t>BRISTOL BAY BUD COMPANY</t>
  </si>
  <si>
    <t>233 Airport Road Dillingham, AK 99576 UNITED STATES</t>
  </si>
  <si>
    <t>OUTPOST</t>
  </si>
  <si>
    <t>1044 S. Old Glenn Hwy (Cabin) Palmer, AK 99645 UNITED STATES</t>
  </si>
  <si>
    <t>223 Front Street, Suite B. Nome, AK 99762 UNITED STATES</t>
  </si>
  <si>
    <t>STATE OF MIND CANNABIS COMPANY</t>
  </si>
  <si>
    <t>33508 LINCOLN AVENUE, #C Seward, AK 99664 UNITED STATES</t>
  </si>
  <si>
    <t>MARY'S GARDEN</t>
  </si>
  <si>
    <t>50110 Sterling Hwy Soldotna, AK 99669 UNITED STATES</t>
  </si>
  <si>
    <t>Pipe and Leaf: Premium Alaskan Cannabis</t>
  </si>
  <si>
    <t>Complete</t>
  </si>
  <si>
    <t>3546 Airport Way Fairbanks, AK 99709 UNITED STATES</t>
  </si>
  <si>
    <t>TUNDRA HERB COMPANY, LLC</t>
  </si>
  <si>
    <t>520 W. 6th Ave Suite A Anchorage, AK 99501 UNITED STATES</t>
  </si>
  <si>
    <t>THE TUFTED PUFFIN LLC</t>
  </si>
  <si>
    <t>216 4th Ave. Unit 2 Seward, AK 99664 UNITED STATES</t>
  </si>
  <si>
    <t>ALASKAN GROWN CANNABIS</t>
  </si>
  <si>
    <t>585A 3rd Ave. Kotzebue, AK 99752 UNITED STATES</t>
  </si>
  <si>
    <t>KENAI RIVER CANNABIS</t>
  </si>
  <si>
    <t>14429 Kenai Spur Highway Kenai, AK 99611 UNITED STATES</t>
  </si>
  <si>
    <t>MARYJANE'S CANNABIS EMPORIUM</t>
  </si>
  <si>
    <t>8857 Jewel Lake Road Anchorage, AK 99502 UNITED STATES</t>
  </si>
  <si>
    <t>THE FAIRBANKS CUT, LLC</t>
  </si>
  <si>
    <t>188 Bentley Trust Rd. Suite A Fairbanks, AK 99701 UNITED STATES</t>
  </si>
  <si>
    <t>NOME GROWN LLC</t>
  </si>
  <si>
    <t>605 W. 2nd. Ave. NOME, AK 99762 UNITED STATES</t>
  </si>
  <si>
    <t>COLD CITY CANNABIS</t>
  </si>
  <si>
    <t>1210 E 70th Ave. #1 Anchorage, AK 99518 UNITED STATES</t>
  </si>
  <si>
    <t>660 Third Ave, Suite B Bethel, AK 99559 UNITED STATES</t>
  </si>
  <si>
    <t>ALASKA CANNABIS COMPANY</t>
  </si>
  <si>
    <t>43280 Kenai Spur Highway, Unit E Nikiski, AK 99635 UNITED STATES</t>
  </si>
  <si>
    <t>HIGHER BY BAD GRAMM3R, LLC</t>
  </si>
  <si>
    <t>1204 N. Hyer Spur Road Palmer, AK 99645 UNITED STATES</t>
  </si>
  <si>
    <t>THE HERBAL CACHE LLC</t>
  </si>
  <si>
    <t>139 Warehouse Drive Suite B Soldotna, AK 99669 UNITED STATES</t>
  </si>
  <si>
    <t>DEJAVU CANNABIS COMPANY</t>
  </si>
  <si>
    <t>11676 west rezanof drive Kodiak, AK 99615 UNITED STATES</t>
  </si>
  <si>
    <t>Coldsmoke</t>
  </si>
  <si>
    <t>840 KALIFORNSKY BEACH RD SUITE B SOLDOTNA, AK 99669 UNITED STATES</t>
  </si>
  <si>
    <t>AKO FARMS DIRECT</t>
  </si>
  <si>
    <t>1210 Beardslee Way Sitka, AK 99835 UNITED STATES</t>
  </si>
  <si>
    <t>AKO FARMS, LLC.</t>
  </si>
  <si>
    <t>Returned</t>
  </si>
  <si>
    <t>HIGH RISE, LLC</t>
  </si>
  <si>
    <t>104 Center Ave. Suite 102 Kodiak, AK 99615 UNITED STATES</t>
  </si>
  <si>
    <t>Canna Get Happy LLC</t>
  </si>
  <si>
    <t>810 E. 6th Avenue Anchorage, AK 99501 UNITED STATES</t>
  </si>
  <si>
    <t>Denali Grass Company</t>
  </si>
  <si>
    <t>Milepost 248.5 Parks Highway Suite A Healy, AK 99743 UNITED STATES</t>
  </si>
  <si>
    <t>2600 E. Tudor Rd. Anchorage, AK 99507 UNITED STATES</t>
  </si>
  <si>
    <t>Delegated</t>
  </si>
  <si>
    <t>230 Tundra Way Bethel, AK 99559 UNITED STATES</t>
  </si>
  <si>
    <t>1510 Chief Eddie Hoffman Hwy Connex Bethel, AK 99559 UNITED STATES</t>
  </si>
  <si>
    <t>BADGER BUDS LLC</t>
  </si>
  <si>
    <t>2008 Levado Ave. Unit A North Pole, AK 99705 UNITED STATES</t>
  </si>
  <si>
    <t>GOOD TITRATIONS</t>
  </si>
  <si>
    <t>506 Merhar Ave Fairbanks, AK 99701 UNITED STATES</t>
  </si>
  <si>
    <t>360 Boniface Pkwy A5 Anchorage, AK 99504 UNITED STATES</t>
  </si>
  <si>
    <t>King Street Cannabis Co</t>
  </si>
  <si>
    <t>8430 Laviento Drive, Suite A Anchorage, AK 99515 UNITED STATES</t>
  </si>
  <si>
    <t>Wildflower</t>
  </si>
  <si>
    <t>158 Alimaq Dr Kodiak, AK 99615 UNITED STATES</t>
  </si>
  <si>
    <t>TNST BRW USS 4615 BLK 34 LOT 8 Utqiagvik, AK 99723 UNITED STATES</t>
  </si>
  <si>
    <t>Green Zone</t>
  </si>
  <si>
    <t>543 Bison St Kotzebue, AK 99762 UNITED STATES</t>
  </si>
  <si>
    <t>Kusko Kush</t>
  </si>
  <si>
    <t>781 3rd Avenue Bethel, AK 99559 UNITED STATES</t>
  </si>
  <si>
    <t>Cosmic Cannabis Company</t>
  </si>
  <si>
    <t>261 East Bunnell Ave Homer, AK 99603 UNITED STATES</t>
  </si>
  <si>
    <t>Laughing salmon</t>
  </si>
  <si>
    <t>173 N Rosie Circle #1 Wasilla, AK 99654 UNITED STATES</t>
  </si>
  <si>
    <t>The Red Light District</t>
  </si>
  <si>
    <t>407 E Northern Lights Blvd 1A Anchorage, AK 99503 UNITED STATES</t>
  </si>
  <si>
    <t>Green Raven LLC</t>
  </si>
  <si>
    <t>5320 W Parks Hwy Wasilla, AK 99623 UNITED STATES</t>
  </si>
  <si>
    <t>Top Shelf Herbs Of Alaska LLC</t>
  </si>
  <si>
    <t>901 Photo Ave Suite A Anchorage, AK 99503 UNITED STATES</t>
  </si>
  <si>
    <t>14477 Sterling Highway Ninilchik, AK 99639 UNITED STATES</t>
  </si>
  <si>
    <t>FOXY ENTERPRISES</t>
  </si>
  <si>
    <t>2158 Old Steese Hwy North Fairbanks, AK 99712 UNITED STATES</t>
  </si>
  <si>
    <t>2321 E Palmer Wasilla Hwy Wasilla, AK 99654 UNITED STATES</t>
  </si>
  <si>
    <t>Mile High Alaska</t>
  </si>
  <si>
    <t>910 W. International Airport Road, Suite B Anchorage, AK 99518 UNITED STATES</t>
  </si>
  <si>
    <t>CANNABLISS</t>
  </si>
  <si>
    <t>2001 E. 5TH AVENUE Anchorage, AK 99501 UNITED STATES</t>
  </si>
  <si>
    <t>Airport Way Best Bud</t>
  </si>
  <si>
    <t>3598 Airport Way Fairbanks, AK 99709 UNITED STATES</t>
  </si>
  <si>
    <t>MSB Flight</t>
  </si>
  <si>
    <t>5675 E Blue Lupine Dr Wasilla, AK 99654 UNITED STATES</t>
  </si>
  <si>
    <t>Hatcher's Grass</t>
  </si>
  <si>
    <t>9300 N. Palmer Fishhook Rd Building #2 Palmer, AK 99645 UNITED STATES</t>
  </si>
  <si>
    <t>Green Market</t>
  </si>
  <si>
    <t>301 E Dimond Blvd Suite 1A Anchorage, AK 99515 UNITED STATES</t>
  </si>
  <si>
    <t>Happy Walrus Enterprises</t>
  </si>
  <si>
    <t>310 Agviq Street Point Hope, AK 99766 UNITED STATES</t>
  </si>
  <si>
    <t>SupHerb</t>
  </si>
  <si>
    <t>2121 N. POST ROAD ANCHORAGE, AK 99501 UNITED STATES</t>
  </si>
  <si>
    <t>Greenstar Flower Outlet</t>
  </si>
  <si>
    <t>40593 Kalifornsky Beach Rd Suite B Kenai, AK 99611 UNITED STATES</t>
  </si>
  <si>
    <t>16021 Sterling Highway Building #2 Cooper Landing, AK 99572 UNITED STATES</t>
  </si>
  <si>
    <t>35975 Kenai Spur Hwy. Soldotna, AK 99669 UNITED STATES</t>
  </si>
  <si>
    <t>4326 Nathaniel Olemaun Jr. Boulevard Utqiagvik, AK 99723 UNITED STATES</t>
  </si>
  <si>
    <t>Catalyst Cannabis Company</t>
  </si>
  <si>
    <t>317 Muldoon Rd. Anchorage, AK 99504 UNITED STATES</t>
  </si>
  <si>
    <t>The Depot</t>
  </si>
  <si>
    <t>28011 Old Parks Highway Suite 1 Willow, AK 99688 UNITED STATES</t>
  </si>
  <si>
    <t>The Honey Pot</t>
  </si>
  <si>
    <t>2364 Badger Rd, Unit C North Pole, AK 99705 UNITED STATES</t>
  </si>
  <si>
    <t>Country Cannabis</t>
  </si>
  <si>
    <t>2323 South Trunk Road Palmer, AK 99645 UNITED STATES</t>
  </si>
  <si>
    <t>ALASKA HARVEST COMPANY LLC</t>
  </si>
  <si>
    <t>43837 Kalifornsky Beach RD Soldotna, AK 99669 UNITED STATES</t>
  </si>
  <si>
    <t>Ganja Guys of Alaska</t>
  </si>
  <si>
    <t>101 E International Airport Rd Anchorage, AK 99518 UNITED STATES</t>
  </si>
  <si>
    <t>Primo</t>
  </si>
  <si>
    <t>12870 Old Seward Highway Space 105 Anchorage, AK 99515 UNITED STATES</t>
  </si>
  <si>
    <t>Releaf</t>
  </si>
  <si>
    <t>910 W. International Airport Road Unit A Anchorage, AK 99518 UNITED STATES</t>
  </si>
  <si>
    <t>High-Mark Cannabis</t>
  </si>
  <si>
    <t>3807 Unit A West Machen Road Wasilla, AK 99623 UNITED STATES</t>
  </si>
  <si>
    <t>Green Degree's Cannabis Bar</t>
  </si>
  <si>
    <t>2421 Spenard Rd Anchorage, AK 99503 UNITED STATES</t>
  </si>
  <si>
    <t>Alaskan coffee pot</t>
  </si>
  <si>
    <t>2219 Dunn St. Juneau, AK 99801 UNITED STATES</t>
  </si>
  <si>
    <t>Voodoo Cannabis Company</t>
  </si>
  <si>
    <t>930 Gambell st anchorage, AK 99501 UNITED STATES</t>
  </si>
  <si>
    <t>213 West A Street Dillingham, AK 99576 UNITED STATES</t>
  </si>
  <si>
    <t>Alaskan Originals</t>
  </si>
  <si>
    <t>3591 S. Vine Road Wasilla, AK 99623 UNITED STATES</t>
  </si>
  <si>
    <t>Tl'oh Suu by Green Degree</t>
  </si>
  <si>
    <t>Mile 1264.1 Alaska Highway Northway, AK 99764 UNITED STATES</t>
  </si>
  <si>
    <t>Mr. Budd</t>
  </si>
  <si>
    <t>9370 E Palmer Wasilla Hwy Suite 1 Palmer, AK 99645 UNITED STATES</t>
  </si>
  <si>
    <t>2888 S Clapp St Wasilla, AK 99623 UNITED STATES</t>
  </si>
  <si>
    <t>Green Jar Palmer, LLC</t>
  </si>
  <si>
    <t>11709 E Palmer-Wasilla Hwy, Suite 420 Palmer, AK 99645 UNITED STATES</t>
  </si>
  <si>
    <t>Talkeetna Connection</t>
  </si>
  <si>
    <t>39209 S Talkeetna Spur Rd Talkeetna, AK 99676 UNITED STATES</t>
  </si>
  <si>
    <t>The Connoisseur Lounge</t>
  </si>
  <si>
    <t>226 W. Evergreen Ave Palmer, AK 99645 UNITED STATES</t>
  </si>
  <si>
    <t>Alaska Vibes</t>
  </si>
  <si>
    <t>10011 Glacier Highway Juneau, AK 99801 UNITED STATES</t>
  </si>
  <si>
    <t>613 &amp; 619 W. Willoughby Ave. Juneau, AK 99801 UNITED STATES</t>
  </si>
  <si>
    <t>9410 Old Seward Hwy Anchorage, AK 99515 UNITED STATES</t>
  </si>
  <si>
    <t>worner brothers outpost</t>
  </si>
  <si>
    <t>33590 Sterling Hwy Sterling, AK 99672 UNITED STATES</t>
  </si>
  <si>
    <t>Back Alley Vapes</t>
  </si>
  <si>
    <t>51698 Kenai Spur Hwy Suite D kenai, AK 99611 UNITED STATES</t>
  </si>
  <si>
    <t>Highpothermia</t>
  </si>
  <si>
    <t>741 E 13th Ave Anchorage, AK 99501 UNITED STATES</t>
  </si>
  <si>
    <t>Alice's</t>
  </si>
  <si>
    <t>Tabled</t>
  </si>
  <si>
    <t>12111 Horseshoe Drive Suite 1 Eagle River, AK 99577 UNITED STATES</t>
  </si>
  <si>
    <t>Scorpion Grass</t>
  </si>
  <si>
    <t>1150 Huffman Park Drive Anchorage, AK 99515 UNITED STATES</t>
  </si>
  <si>
    <t>Dandelion</t>
  </si>
  <si>
    <t>1053 Haines Hwy Haines, AK 99827 UNITED STATES</t>
  </si>
  <si>
    <t>Cannabis Cove</t>
  </si>
  <si>
    <t>7198 N Tongass Highway Ketchikan, AK 99901 UNITED STATES</t>
  </si>
  <si>
    <t>Dimebag</t>
  </si>
  <si>
    <t>2343 S. BIRCH LAKE DRIVE Wasilla, AK 99654 UNITED STATES</t>
  </si>
  <si>
    <t>261 OLD STEESE HWY N Fairbanks, AK 99712 UNITED STATES</t>
  </si>
  <si>
    <t>Higher Dimensions</t>
  </si>
  <si>
    <t>9737 Mud Bay Rd Unit 101 Ketchikan, AK 99901 UNITED STATES</t>
  </si>
  <si>
    <t>Smoke Out Point</t>
  </si>
  <si>
    <t>10600 E. Max Drive Palmer, AK 99645 UNITED STATES</t>
  </si>
  <si>
    <t>209 King Circle Suite 1 Anchorage, AK 99515 UNITED STATES</t>
  </si>
  <si>
    <t>44728 Sterling Highway Soldotna, AK 99669 UNITED STATES</t>
  </si>
  <si>
    <t>The Pot Shop</t>
  </si>
  <si>
    <t>902 W. Northern Lights Blvd Anchorage, AK 99503 UNITED STATES</t>
  </si>
  <si>
    <t>2505 Fairbanks Street Unit 1 Anchorage, AK 99503 UNITED STATES</t>
  </si>
  <si>
    <t>Good Vibes Bethel</t>
  </si>
  <si>
    <t>323 Chief Eddie Hoffman Hwy Bethel, AK 99559 UNITED STATES</t>
  </si>
  <si>
    <t>899 Old Steese Highway Fairbanks, AK 99709 UNITED STATES</t>
  </si>
  <si>
    <t>Wobbly Moose</t>
  </si>
  <si>
    <t>1036 E. 4TH AVE. Anchorage, AK 99501 UNITED STATES</t>
  </si>
  <si>
    <t>Copper Nugget</t>
  </si>
  <si>
    <t>Lot 3 Block 1, Laurence Barrett, Addition to Townsite of McCarthy McCarthy, AK 99588 UNITED STATES</t>
  </si>
  <si>
    <t>Stash Cannabis Company</t>
  </si>
  <si>
    <t>12825 W. Big Lake Road Building #2 Big Lake, AK 99654 UNITED STATES</t>
  </si>
  <si>
    <t>Green Jar Hatcher Pass, LLC</t>
  </si>
  <si>
    <t>9351 N Palmer Fishhook Rd Palmer, AK 99645 UNITED STATES</t>
  </si>
  <si>
    <t>Green Growcer</t>
  </si>
  <si>
    <t>2835 Rose Street Unit 1 (same as unit A) Anchorage, AK 99508 UNITED STATES</t>
  </si>
  <si>
    <t>5305 E Northern Lights BLVD Anchorage, AK 99508 UNITED STATES</t>
  </si>
  <si>
    <t>4707 Spenard Rd Anchorage, AK 99517 UNITED STATES</t>
  </si>
  <si>
    <t>Fort Green Alaska</t>
  </si>
  <si>
    <t>Incomplete</t>
  </si>
  <si>
    <t>7821 W. Parks Hwy Upper Level Wasilla, AK 99623 UNITED STATES</t>
  </si>
  <si>
    <t>Arctic Cannabis LLC</t>
  </si>
  <si>
    <t>476 Egasak Street Unit A Barrow, AK 99723 UNITED STATES</t>
  </si>
  <si>
    <t>AK Legend's The Dispensary</t>
  </si>
  <si>
    <t>7750 King St Anchorage, AK 99518 UNITED STATES</t>
  </si>
  <si>
    <t>Queue</t>
  </si>
  <si>
    <t>149 Muldoon Rd. Anchorage, AK 99504 UNITED STATES</t>
  </si>
  <si>
    <t>High Seas</t>
  </si>
  <si>
    <t>60456 East End Rd. Homer, AK 99603 UNITED STATES</t>
  </si>
  <si>
    <t>Northern Emerald</t>
  </si>
  <si>
    <t>2803 S. Old Glenn Hwy Building #2 Palmer, AK 99645 UNITED STATES</t>
  </si>
  <si>
    <t>Red's Outpost</t>
  </si>
  <si>
    <t>41790 Sterling Highway Soldotna, AK 99669 UNITED STATES</t>
  </si>
  <si>
    <t>Shoreline Cannabis</t>
  </si>
  <si>
    <t>4200 E Snider Rd. Wasilla, AK 99654 UNITED STATES</t>
  </si>
  <si>
    <t>Kachemak Cannabis</t>
  </si>
  <si>
    <t>3585 East End Road Suite #3 Homer, AK 99603 UNITED STATES</t>
  </si>
  <si>
    <t>Treadwell Herb Company LLC</t>
  </si>
  <si>
    <t>824 Front Street Douglas, AK 99824 UNITED STATES</t>
  </si>
  <si>
    <t>Ganja By Sarah</t>
  </si>
  <si>
    <t>7830 Old Seward Hwy Anchorage, AK 99518 UNITED STATES</t>
  </si>
  <si>
    <t>2301 S Knik-Goose Bay Rd #1 Wasilla, AK 99654 UNITED STATES</t>
  </si>
  <si>
    <t>1717 Cannabis</t>
  </si>
  <si>
    <t>1717 College Road Fairbanks, AK 99709 UNITED STATES</t>
  </si>
  <si>
    <t>Lot 1 Public Right of Way Road Stebbins, AK 99671 UNITED STATES</t>
  </si>
  <si>
    <t>Growth Rate</t>
  </si>
  <si>
    <t>Local Revenue Market Sizing Estimate</t>
  </si>
  <si>
    <t>Model Assumptions</t>
  </si>
  <si>
    <t>Growth Scenarios</t>
  </si>
  <si>
    <t>7.5% YoY</t>
  </si>
  <si>
    <t>Status Quo Tax Forecast</t>
  </si>
  <si>
    <t>Higher Growth Forecast</t>
  </si>
  <si>
    <t>: 2022 Alaska Population</t>
  </si>
  <si>
    <t>: Implied average 2022 tax base per ounce</t>
  </si>
  <si>
    <t>: AMIA Average 2022 Retail Sales Estimate</t>
  </si>
  <si>
    <t>Lower Growth Forecast</t>
  </si>
  <si>
    <t>Base Growth Scenarios (Oz)</t>
  </si>
  <si>
    <t>AMIA Growth Scenarios (Oz)</t>
  </si>
  <si>
    <t>New Tax Assumptions</t>
  </si>
  <si>
    <t>Estimated Tax Under New Law</t>
  </si>
  <si>
    <t>Tax Type</t>
  </si>
  <si>
    <t>Scenario</t>
  </si>
  <si>
    <t>Consumption (Oz)</t>
  </si>
  <si>
    <t>Market Size ($)</t>
  </si>
  <si>
    <t>Est. Excise ($)</t>
  </si>
  <si>
    <t>Est. Sales Tax ($)</t>
  </si>
  <si>
    <t>Total ($)</t>
  </si>
  <si>
    <t>Revenue Vs Status Quo ($)</t>
  </si>
  <si>
    <t>Total:</t>
  </si>
  <si>
    <t>Bud (Oz)</t>
  </si>
  <si>
    <t>Immature (Oz)</t>
  </si>
  <si>
    <t>Trim (Oz)</t>
  </si>
  <si>
    <t>Total (Oz)</t>
  </si>
  <si>
    <t>Bud ($)</t>
  </si>
  <si>
    <t>Immature ($)</t>
  </si>
  <si>
    <t>Trim ($)</t>
  </si>
  <si>
    <t>Bud (%)</t>
  </si>
  <si>
    <t>Immature (%)</t>
  </si>
  <si>
    <t>Trim (%)</t>
  </si>
  <si>
    <t>Total (%)</t>
  </si>
  <si>
    <t>Analysis does not account for consumption changes caused by tax changes (price elasticity of demand) or for structural price changes over time</t>
  </si>
  <si>
    <t>Model assumes the same user-selected growth rates for sales tax revenue base ($MM) as for consumption volume (Oz)</t>
  </si>
  <si>
    <t>Product mix forecast and status quo assumptions are based on regression analysis and may not ultimately reach zero for bud category</t>
  </si>
  <si>
    <t>Source: Leafly Cannabis Harvest Report 2021</t>
  </si>
  <si>
    <t>Value ($MM)</t>
  </si>
  <si>
    <t>Price/lb</t>
  </si>
  <si>
    <t>Est. Legal Metric Tons</t>
  </si>
  <si>
    <t>Michigan</t>
  </si>
  <si>
    <t>Implied Rev/Lic.</t>
  </si>
  <si>
    <t>Retail Lic.</t>
  </si>
  <si>
    <t>Implied Oz/Capita</t>
  </si>
  <si>
    <t>Ounces Sold</t>
  </si>
  <si>
    <t>Bud and Flower</t>
  </si>
  <si>
    <t>Immature/Seedy/Failed</t>
  </si>
  <si>
    <t>Trim - Remainder of Plant</t>
  </si>
  <si>
    <t>Subtotal</t>
  </si>
  <si>
    <t>Number of Clones</t>
  </si>
  <si>
    <t>http://tax.alaska.gov/programs/programs/reports/monthly/MarijuanaReport.aspx?ReportDTM=3/31/2023</t>
  </si>
  <si>
    <t>Source:</t>
  </si>
  <si>
    <t>Kenai Peninsula Borough</t>
  </si>
  <si>
    <t>YoY Change (%)</t>
  </si>
  <si>
    <t>Filing Period</t>
  </si>
  <si>
    <t>Ounces</t>
  </si>
  <si>
    <t>Tax Rate / oz</t>
  </si>
  <si>
    <t>Calculated Tax</t>
  </si>
  <si>
    <t>Trim Rate</t>
  </si>
  <si>
    <t>Count</t>
  </si>
  <si>
    <t>Trim/Remainder of Plant</t>
  </si>
  <si>
    <t>Source: https://tax.alaska.gov/programs/programs/reports/monthly/MarijuanaReport.aspx?ReportDTM=3/31/2023</t>
  </si>
  <si>
    <t>: Implied 2022 tax base gross-up to AK pop based on ~90% coverage by population</t>
  </si>
  <si>
    <t>Share by Type</t>
  </si>
  <si>
    <t>Based on regression analysis by category on DOR historical data</t>
  </si>
  <si>
    <t>FLAT</t>
  </si>
  <si>
    <t>AMIA Source</t>
  </si>
  <si>
    <t>Total Tax</t>
  </si>
  <si>
    <t>Average Market Rate as of:</t>
  </si>
  <si>
    <t>Bud ($/lb)</t>
  </si>
  <si>
    <t>Trim ($/lb)</t>
  </si>
  <si>
    <t>Bud Allocated for Extraction ($/lb)</t>
  </si>
  <si>
    <t>Trim Allocated for Extraction ($/lb)</t>
  </si>
  <si>
    <t>Immature Plant ($/ea)</t>
  </si>
  <si>
    <t>Wet Whole Plant ($/lb)</t>
  </si>
  <si>
    <t>Seed ($/ea)</t>
  </si>
  <si>
    <t>Contaminated Product Allocated for Extraction ($/lb)</t>
  </si>
  <si>
    <t>$143</t>
  </si>
  <si>
    <t>$41</t>
  </si>
  <si>
    <t>$82</t>
  </si>
  <si>
    <t>$9</t>
  </si>
  <si>
    <t>N/A</t>
  </si>
  <si>
    <t>$405</t>
  </si>
  <si>
    <t>$51</t>
  </si>
  <si>
    <t>$81</t>
  </si>
  <si>
    <t>$8</t>
  </si>
  <si>
    <t>$350</t>
  </si>
  <si>
    <t>$61</t>
  </si>
  <si>
    <t>$101</t>
  </si>
  <si>
    <t>$277</t>
  </si>
  <si>
    <t>$76</t>
  </si>
  <si>
    <t>$126</t>
  </si>
  <si>
    <t>$4</t>
  </si>
  <si>
    <t>$275</t>
  </si>
  <si>
    <t>$120</t>
  </si>
  <si>
    <t>$123</t>
  </si>
  <si>
    <t>$228</t>
  </si>
  <si>
    <t>$180</t>
  </si>
  <si>
    <t>$130</t>
  </si>
  <si>
    <t>$345</t>
  </si>
  <si>
    <t>$253</t>
  </si>
  <si>
    <t>$172</t>
  </si>
  <si>
    <t>$302</t>
  </si>
  <si>
    <t>$181</t>
  </si>
  <si>
    <t>$3</t>
  </si>
  <si>
    <t>$901</t>
  </si>
  <si>
    <t>$240</t>
  </si>
  <si>
    <t>$191</t>
  </si>
  <si>
    <t>$525</t>
  </si>
  <si>
    <t>$225</t>
  </si>
  <si>
    <t>$197</t>
  </si>
  <si>
    <t>$502</t>
  </si>
  <si>
    <t>$250</t>
  </si>
  <si>
    <t>$176</t>
  </si>
  <si>
    <t>$6</t>
  </si>
  <si>
    <t>$175</t>
  </si>
  <si>
    <t>$599</t>
  </si>
  <si>
    <t>$202</t>
  </si>
  <si>
    <t>$744</t>
  </si>
  <si>
    <t>$5</t>
  </si>
  <si>
    <t>$299</t>
  </si>
  <si>
    <t>$247</t>
  </si>
  <si>
    <t>$254</t>
  </si>
  <si>
    <t>$200</t>
  </si>
  <si>
    <t>$173</t>
  </si>
  <si>
    <t>$227</t>
  </si>
  <si>
    <t>$177</t>
  </si>
  <si>
    <t>$152</t>
  </si>
  <si>
    <t>$151</t>
  </si>
  <si>
    <t>$100</t>
  </si>
  <si>
    <t>$230</t>
  </si>
  <si>
    <t>$300</t>
  </si>
  <si>
    <t>$150</t>
  </si>
  <si>
    <t>$349</t>
  </si>
  <si>
    <t>$376</t>
  </si>
  <si>
    <t>$325</t>
  </si>
  <si>
    <t>$215</t>
  </si>
  <si>
    <t>$403</t>
  </si>
  <si>
    <t>$223</t>
  </si>
  <si>
    <t>$209</t>
  </si>
  <si>
    <t>$2</t>
  </si>
  <si>
    <t>Bud Tax %</t>
  </si>
  <si>
    <t>Trim Tax 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</si>
  <si>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</si>
  <si>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</si>
  <si>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</si>
  <si>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</si>
  <si>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</si>
  <si>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</si>
  <si>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</si>
  <si>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</si>
  <si>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</si>
  <si>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</si>
  <si>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</si>
  <si>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</si>
  <si>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Lower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</si>
</sst>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14C8B"/>
      <name val="Arial"/>
      <family val="2"/>
    </font>
    <font>
      <sz val="11"/>
      <color rgb="FF335577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33557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dotted">
        <color rgb="FFDDDDDD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dotted">
        <color rgb="FFDDDDDD"/>
      </top>
      <bottom style="medium">
        <color rgb="FFCCCCCC"/>
      </bottom>
      <diagonal/>
    </border>
    <border>
      <left/>
      <right/>
      <top/>
      <bottom style="medium">
        <color theme="6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9" fontId="0" fillId="0" borderId="0" xfId="2" applyFon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5" fontId="0" fillId="2" borderId="6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8" fillId="2" borderId="2" xfId="0" applyFont="1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Fill="1" applyBorder="1"/>
    <xf numFmtId="0" fontId="0" fillId="0" borderId="9" xfId="0" applyBorder="1"/>
    <xf numFmtId="165" fontId="0" fillId="0" borderId="0" xfId="6" applyNumberFormat="1" applyFont="1"/>
    <xf numFmtId="165" fontId="0" fillId="0" borderId="9" xfId="6" applyNumberFormat="1" applyFont="1" applyBorder="1"/>
    <xf numFmtId="9" fontId="0" fillId="0" borderId="9" xfId="2" applyFont="1" applyBorder="1"/>
    <xf numFmtId="3" fontId="0" fillId="0" borderId="0" xfId="0" applyNumberFormat="1"/>
    <xf numFmtId="0" fontId="4" fillId="0" borderId="0" xfId="3"/>
    <xf numFmtId="43" fontId="0" fillId="0" borderId="0" xfId="0" applyNumberFormat="1"/>
    <xf numFmtId="44" fontId="0" fillId="0" borderId="0" xfId="1" applyFont="1"/>
    <xf numFmtId="44" fontId="0" fillId="0" borderId="0" xfId="0" applyNumberFormat="1"/>
    <xf numFmtId="166" fontId="0" fillId="0" borderId="0" xfId="1" applyNumberFormat="1" applyFont="1"/>
    <xf numFmtId="0" fontId="7" fillId="0" borderId="0" xfId="0" applyFont="1"/>
    <xf numFmtId="164" fontId="0" fillId="0" borderId="0" xfId="2" applyNumberFormat="1" applyFont="1"/>
    <xf numFmtId="0" fontId="0" fillId="0" borderId="9" xfId="0" applyBorder="1" applyAlignment="1">
      <alignment horizontal="centerContinuous"/>
    </xf>
    <xf numFmtId="165" fontId="0" fillId="0" borderId="12" xfId="6" applyNumberFormat="1" applyFont="1" applyBorder="1"/>
    <xf numFmtId="165" fontId="0" fillId="0" borderId="13" xfId="6" applyNumberFormat="1" applyFont="1" applyBorder="1"/>
    <xf numFmtId="164" fontId="0" fillId="0" borderId="12" xfId="2" applyNumberFormat="1" applyFont="1" applyBorder="1"/>
    <xf numFmtId="165" fontId="0" fillId="0" borderId="10" xfId="6" applyNumberFormat="1" applyFont="1" applyBorder="1"/>
    <xf numFmtId="9" fontId="0" fillId="0" borderId="10" xfId="2" applyFont="1" applyBorder="1"/>
    <xf numFmtId="9" fontId="0" fillId="0" borderId="12" xfId="2" applyFont="1" applyBorder="1"/>
    <xf numFmtId="9" fontId="0" fillId="0" borderId="13" xfId="2" applyFont="1" applyBorder="1"/>
    <xf numFmtId="0" fontId="0" fillId="3" borderId="9" xfId="0" applyFill="1" applyBorder="1"/>
    <xf numFmtId="0" fontId="2" fillId="0" borderId="9" xfId="0" applyFont="1" applyBorder="1" applyAlignment="1">
      <alignment horizontal="centerContinuous"/>
    </xf>
    <xf numFmtId="165" fontId="2" fillId="0" borderId="9" xfId="6" applyNumberFormat="1" applyFont="1" applyBorder="1"/>
    <xf numFmtId="0" fontId="3" fillId="2" borderId="8" xfId="3" applyFont="1" applyFill="1" applyBorder="1"/>
    <xf numFmtId="0" fontId="0" fillId="0" borderId="14" xfId="0" applyBorder="1"/>
    <xf numFmtId="0" fontId="0" fillId="0" borderId="15" xfId="0" applyBorder="1"/>
    <xf numFmtId="0" fontId="4" fillId="0" borderId="9" xfId="3" applyBorder="1"/>
    <xf numFmtId="166" fontId="0" fillId="0" borderId="9" xfId="1" applyNumberFormat="1" applyFont="1" applyBorder="1"/>
    <xf numFmtId="44" fontId="0" fillId="0" borderId="9" xfId="1" applyFont="1" applyBorder="1"/>
    <xf numFmtId="6" fontId="0" fillId="0" borderId="0" xfId="0" applyNumberFormat="1"/>
    <xf numFmtId="9" fontId="0" fillId="0" borderId="0" xfId="0" applyNumberFormat="1"/>
    <xf numFmtId="8" fontId="0" fillId="0" borderId="0" xfId="0" applyNumberFormat="1"/>
    <xf numFmtId="6" fontId="0" fillId="0" borderId="9" xfId="0" applyNumberFormat="1" applyBorder="1"/>
    <xf numFmtId="9" fontId="0" fillId="0" borderId="9" xfId="0" applyNumberFormat="1" applyBorder="1"/>
    <xf numFmtId="3" fontId="0" fillId="0" borderId="9" xfId="0" applyNumberFormat="1" applyBorder="1"/>
    <xf numFmtId="8" fontId="0" fillId="0" borderId="9" xfId="0" applyNumberFormat="1" applyBorder="1"/>
    <xf numFmtId="0" fontId="0" fillId="0" borderId="0" xfId="0" applyAlignment="1">
      <alignment horizontal="center"/>
    </xf>
    <xf numFmtId="0" fontId="4" fillId="5" borderId="16" xfId="3" applyFill="1" applyBorder="1" applyAlignment="1">
      <alignment horizontal="left" vertical="top"/>
    </xf>
    <xf numFmtId="0" fontId="4" fillId="5" borderId="17" xfId="3" applyFill="1" applyBorder="1" applyAlignment="1">
      <alignment horizontal="left" vertical="top"/>
    </xf>
    <xf numFmtId="0" fontId="10" fillId="5" borderId="17" xfId="0" applyFont="1" applyFill="1" applyBorder="1" applyAlignment="1">
      <alignment horizontal="left" vertical="top" wrapText="1"/>
    </xf>
    <xf numFmtId="0" fontId="4" fillId="4" borderId="16" xfId="3" applyFill="1" applyBorder="1" applyAlignment="1">
      <alignment horizontal="left" vertical="top"/>
    </xf>
    <xf numFmtId="0" fontId="4" fillId="4" borderId="17" xfId="3" applyFill="1" applyBorder="1" applyAlignment="1">
      <alignment horizontal="left" vertical="top"/>
    </xf>
    <xf numFmtId="0" fontId="10" fillId="4" borderId="17" xfId="0" applyFont="1" applyFill="1" applyBorder="1" applyAlignment="1">
      <alignment horizontal="left" vertical="top" wrapText="1"/>
    </xf>
    <xf numFmtId="165" fontId="0" fillId="0" borderId="0" xfId="6" applyNumberFormat="1" applyFont="1" applyAlignment="1">
      <alignment horizontal="right"/>
    </xf>
    <xf numFmtId="0" fontId="0" fillId="0" borderId="18" xfId="0" applyBorder="1"/>
    <xf numFmtId="3" fontId="0" fillId="0" borderId="18" xfId="0" applyNumberFormat="1" applyBorder="1"/>
    <xf numFmtId="3" fontId="0" fillId="3" borderId="9" xfId="0" applyNumberFormat="1" applyFill="1" applyBorder="1"/>
    <xf numFmtId="166" fontId="0" fillId="3" borderId="9" xfId="1" applyNumberFormat="1" applyFont="1" applyFill="1" applyBorder="1"/>
    <xf numFmtId="44" fontId="0" fillId="3" borderId="18" xfId="1" applyFont="1" applyFill="1" applyBorder="1"/>
    <xf numFmtId="3" fontId="0" fillId="3" borderId="18" xfId="0" applyNumberFormat="1" applyFill="1" applyBorder="1"/>
    <xf numFmtId="0" fontId="0" fillId="3" borderId="18" xfId="0" applyFill="1" applyBorder="1"/>
    <xf numFmtId="166" fontId="0" fillId="3" borderId="18" xfId="1" applyNumberFormat="1" applyFont="1" applyFill="1" applyBorder="1"/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Continuous"/>
    </xf>
    <xf numFmtId="165" fontId="0" fillId="7" borderId="14" xfId="6" applyNumberFormat="1" applyFont="1" applyFill="1" applyBorder="1"/>
    <xf numFmtId="9" fontId="0" fillId="7" borderId="14" xfId="2" applyFont="1" applyFill="1" applyBorder="1"/>
    <xf numFmtId="0" fontId="4" fillId="7" borderId="14" xfId="3" applyFill="1" applyBorder="1"/>
    <xf numFmtId="3" fontId="0" fillId="7" borderId="14" xfId="0" applyNumberFormat="1" applyFill="1" applyBorder="1"/>
    <xf numFmtId="0" fontId="0" fillId="7" borderId="14" xfId="0" applyFill="1" applyBorder="1"/>
    <xf numFmtId="43" fontId="0" fillId="7" borderId="14" xfId="0" applyNumberFormat="1" applyFill="1" applyBorder="1"/>
    <xf numFmtId="164" fontId="0" fillId="0" borderId="0" xfId="0" applyNumberFormat="1"/>
    <xf numFmtId="0" fontId="2" fillId="3" borderId="13" xfId="0" applyFont="1" applyFill="1" applyBorder="1" applyAlignment="1">
      <alignment horizontal="center"/>
    </xf>
    <xf numFmtId="165" fontId="0" fillId="0" borderId="18" xfId="6" applyNumberFormat="1" applyFont="1" applyBorder="1"/>
    <xf numFmtId="165" fontId="0" fillId="6" borderId="18" xfId="6" applyNumberFormat="1" applyFont="1" applyFill="1" applyBorder="1" applyAlignment="1">
      <alignment horizontal="right"/>
    </xf>
    <xf numFmtId="164" fontId="0" fillId="6" borderId="19" xfId="2" applyNumberFormat="1" applyFont="1" applyFill="1" applyBorder="1"/>
    <xf numFmtId="44" fontId="2" fillId="6" borderId="21" xfId="1" applyFont="1" applyFill="1" applyBorder="1"/>
    <xf numFmtId="0" fontId="2" fillId="8" borderId="9" xfId="0" applyFont="1" applyFill="1" applyBorder="1" applyAlignment="1">
      <alignment horizontal="centerContinuous"/>
    </xf>
    <xf numFmtId="165" fontId="0" fillId="8" borderId="9" xfId="6" applyNumberFormat="1" applyFont="1" applyFill="1" applyBorder="1" applyAlignment="1">
      <alignment horizontal="centerContinuous"/>
    </xf>
    <xf numFmtId="165" fontId="2" fillId="8" borderId="9" xfId="6" applyNumberFormat="1" applyFont="1" applyFill="1" applyBorder="1" applyAlignment="1">
      <alignment horizontal="centerContinuous"/>
    </xf>
    <xf numFmtId="164" fontId="2" fillId="0" borderId="9" xfId="2" applyNumberFormat="1" applyFont="1" applyBorder="1" applyAlignment="1">
      <alignment horizontal="centerContinuous"/>
    </xf>
    <xf numFmtId="164" fontId="0" fillId="0" borderId="9" xfId="2" applyNumberFormat="1" applyFont="1" applyBorder="1" applyAlignment="1">
      <alignment horizontal="centerContinuous"/>
    </xf>
    <xf numFmtId="0" fontId="2" fillId="3" borderId="18" xfId="0" applyFont="1" applyFill="1" applyBorder="1" applyAlignment="1">
      <alignment horizontal="centerContinuous"/>
    </xf>
    <xf numFmtId="164" fontId="7" fillId="0" borderId="0" xfId="0" applyNumberFormat="1" applyFont="1"/>
    <xf numFmtId="0" fontId="0" fillId="0" borderId="22" xfId="0" applyBorder="1"/>
    <xf numFmtId="166" fontId="0" fillId="0" borderId="14" xfId="1" applyNumberFormat="1" applyFont="1" applyBorder="1"/>
    <xf numFmtId="166" fontId="0" fillId="0" borderId="10" xfId="1" applyNumberFormat="1" applyFont="1" applyBorder="1"/>
    <xf numFmtId="166" fontId="0" fillId="0" borderId="12" xfId="1" applyNumberFormat="1" applyFont="1" applyBorder="1"/>
    <xf numFmtId="166" fontId="0" fillId="0" borderId="14" xfId="0" applyNumberFormat="1" applyBorder="1"/>
    <xf numFmtId="10" fontId="2" fillId="6" borderId="21" xfId="2" applyNumberFormat="1" applyFont="1" applyFill="1" applyBorder="1"/>
    <xf numFmtId="166" fontId="7" fillId="0" borderId="0" xfId="1" applyNumberFormat="1" applyFont="1"/>
    <xf numFmtId="166" fontId="0" fillId="0" borderId="0" xfId="0" applyNumberFormat="1"/>
    <xf numFmtId="0" fontId="2" fillId="0" borderId="0" xfId="0" applyFont="1"/>
    <xf numFmtId="0" fontId="0" fillId="7" borderId="9" xfId="0" applyFill="1" applyBorder="1"/>
    <xf numFmtId="0" fontId="9" fillId="7" borderId="16" xfId="0" applyFont="1" applyFill="1" applyBorder="1" applyAlignment="1">
      <alignment horizontal="left" wrapText="1"/>
    </xf>
    <xf numFmtId="0" fontId="9" fillId="7" borderId="23" xfId="0" applyFont="1" applyFill="1" applyBorder="1" applyAlignment="1">
      <alignment horizontal="left" wrapText="1"/>
    </xf>
    <xf numFmtId="0" fontId="9" fillId="7" borderId="25" xfId="0" applyFont="1" applyFill="1" applyBorder="1" applyAlignment="1">
      <alignment horizontal="left" wrapText="1"/>
    </xf>
    <xf numFmtId="0" fontId="0" fillId="0" borderId="24" xfId="0" applyBorder="1"/>
    <xf numFmtId="0" fontId="11" fillId="4" borderId="23" xfId="3" applyFont="1" applyFill="1" applyBorder="1" applyAlignment="1">
      <alignment horizontal="left" vertical="top"/>
    </xf>
    <xf numFmtId="0" fontId="11" fillId="4" borderId="17" xfId="3" applyFont="1" applyFill="1" applyBorder="1" applyAlignment="1">
      <alignment horizontal="left" vertical="top"/>
    </xf>
    <xf numFmtId="0" fontId="12" fillId="4" borderId="17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1" fillId="5" borderId="23" xfId="3" applyFont="1" applyFill="1" applyBorder="1" applyAlignment="1">
      <alignment horizontal="left" vertical="top"/>
    </xf>
    <xf numFmtId="0" fontId="11" fillId="5" borderId="17" xfId="3" applyFont="1" applyFill="1" applyBorder="1" applyAlignment="1">
      <alignment horizontal="left" vertical="top"/>
    </xf>
    <xf numFmtId="0" fontId="12" fillId="5" borderId="17" xfId="0" applyFont="1" applyFill="1" applyBorder="1" applyAlignment="1">
      <alignment horizontal="left" vertical="top" wrapText="1"/>
    </xf>
    <xf numFmtId="0" fontId="12" fillId="5" borderId="26" xfId="0" applyFont="1" applyFill="1" applyBorder="1" applyAlignment="1">
      <alignment horizontal="left" vertical="top" wrapText="1"/>
    </xf>
    <xf numFmtId="0" fontId="12" fillId="4" borderId="26" xfId="0" applyFont="1" applyFill="1" applyBorder="1" applyAlignment="1">
      <alignment horizontal="left" vertical="top" wrapText="1"/>
    </xf>
    <xf numFmtId="0" fontId="12" fillId="5" borderId="25" xfId="0" applyFont="1" applyFill="1" applyBorder="1" applyAlignment="1">
      <alignment horizontal="left" vertical="top" wrapText="1"/>
    </xf>
    <xf numFmtId="0" fontId="0" fillId="7" borderId="9" xfId="0" applyFill="1" applyBorder="1" applyAlignment="1">
      <alignment wrapText="1"/>
    </xf>
    <xf numFmtId="166" fontId="0" fillId="9" borderId="9" xfId="1" applyNumberFormat="1" applyFont="1" applyFill="1" applyBorder="1"/>
    <xf numFmtId="17" fontId="0" fillId="0" borderId="0" xfId="0" applyNumberFormat="1"/>
    <xf numFmtId="166" fontId="0" fillId="0" borderId="0" xfId="1" applyNumberFormat="1" applyFont="1" applyFill="1"/>
    <xf numFmtId="14" fontId="0" fillId="0" borderId="0" xfId="0" applyNumberFormat="1"/>
    <xf numFmtId="0" fontId="4" fillId="0" borderId="0" xfId="3" applyBorder="1"/>
    <xf numFmtId="166" fontId="0" fillId="0" borderId="0" xfId="1" applyNumberFormat="1" applyFont="1" applyBorder="1"/>
    <xf numFmtId="165" fontId="0" fillId="0" borderId="0" xfId="6" applyNumberFormat="1" applyFont="1" applyBorder="1"/>
    <xf numFmtId="44" fontId="0" fillId="0" borderId="0" xfId="1" applyFont="1" applyBorder="1"/>
    <xf numFmtId="2" fontId="0" fillId="0" borderId="0" xfId="2" applyNumberFormat="1" applyFont="1"/>
    <xf numFmtId="0" fontId="0" fillId="0" borderId="27" xfId="0" applyBorder="1"/>
    <xf numFmtId="3" fontId="0" fillId="0" borderId="27" xfId="0" applyNumberFormat="1" applyBorder="1"/>
    <xf numFmtId="17" fontId="0" fillId="0" borderId="27" xfId="0" applyNumberFormat="1" applyBorder="1"/>
    <xf numFmtId="0" fontId="0" fillId="6" borderId="2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164" fontId="0" fillId="0" borderId="15" xfId="2" applyNumberFormat="1" applyFont="1" applyBorder="1"/>
    <xf numFmtId="0" fontId="0" fillId="0" borderId="0" xfId="0" applyNumberFormat="1"/>
    <xf numFmtId="43" fontId="7" fillId="0" borderId="0" xfId="0" applyNumberFormat="1" applyFont="1"/>
  </cellXfs>
  <cellStyles count="7">
    <cellStyle name="Comma" xfId="6" builtinId="3"/>
    <cellStyle name="Currency" xfId="1" builtinId="4"/>
    <cellStyle name="Hyperlink" xfId="3" builtinId="8"/>
    <cellStyle name="Normal" xfId="0" builtinId="0"/>
    <cellStyle name="Normal 3" xfId="4" xr:uid="{8C0F7668-51BB-4486-BDFE-DDA6EC8D8FE2}"/>
    <cellStyle name="Normal 4" xfId="5" xr:uid="{DEF8F4DC-996E-4E44-9D49-1C3B7F8D3FBF}"/>
    <cellStyle name="Percent" xfId="2" builtinId="5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Share of Legal Ounces Sold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Charts'!$B$38</c:f>
              <c:strCache>
                <c:ptCount val="1"/>
                <c:pt idx="0">
                  <c:v>Bud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Charts'!$C$37:$F$37</c:f>
              <c:strCache>
                <c:ptCount val="4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</c:strCache>
            </c:strRef>
          </c:cat>
          <c:val>
            <c:numRef>
              <c:f>'Data and Charts'!$C$38:$F$38</c:f>
              <c:numCache>
                <c:formatCode>0%</c:formatCode>
                <c:ptCount val="4"/>
                <c:pt idx="0">
                  <c:v>0.50823024427043673</c:v>
                </c:pt>
                <c:pt idx="1">
                  <c:v>0.4529029534194885</c:v>
                </c:pt>
                <c:pt idx="2">
                  <c:v>0.40666164280331574</c:v>
                </c:pt>
                <c:pt idx="3">
                  <c:v>0.31703039132253458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C-48D5-A588-25A5E17E7054}"/>
            </c:ext>
          </c:extLst>
        </c:ser>
        <c:ser>
          <c:idx val="1"/>
          <c:order val="1"/>
          <c:tx>
            <c:strRef>
              <c:f>'Data and Charts'!$B$39</c:f>
              <c:strCache>
                <c:ptCount val="1"/>
                <c:pt idx="0">
                  <c:v>Immature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Charts'!$C$37:$F$37</c:f>
              <c:strCache>
                <c:ptCount val="4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</c:strCache>
            </c:strRef>
          </c:cat>
          <c:val>
            <c:numRef>
              <c:f>'Data and Charts'!$C$39:$F$39</c:f>
              <c:numCache>
                <c:formatCode>0%</c:formatCode>
                <c:ptCount val="4"/>
                <c:pt idx="0">
                  <c:v>7.3598955022666793E-2</c:v>
                </c:pt>
                <c:pt idx="1">
                  <c:v>0.16537697823692005</c:v>
                </c:pt>
                <c:pt idx="2">
                  <c:v>0.18682097104101625</c:v>
                </c:pt>
                <c:pt idx="3">
                  <c:v>0.22983551856606421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C-48D5-A588-25A5E17E7054}"/>
            </c:ext>
          </c:extLst>
        </c:ser>
        <c:ser>
          <c:idx val="2"/>
          <c:order val="2"/>
          <c:tx>
            <c:strRef>
              <c:f>'Data and Charts'!$B$40</c:f>
              <c:strCache>
                <c:ptCount val="1"/>
                <c:pt idx="0">
                  <c:v>Trim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Charts'!$C$37:$F$37</c:f>
              <c:strCache>
                <c:ptCount val="4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</c:strCache>
            </c:strRef>
          </c:cat>
          <c:val>
            <c:numRef>
              <c:f>'Data and Charts'!$C$40:$F$40</c:f>
              <c:numCache>
                <c:formatCode>0%</c:formatCode>
                <c:ptCount val="4"/>
                <c:pt idx="0">
                  <c:v>0.41817080070689644</c:v>
                </c:pt>
                <c:pt idx="1">
                  <c:v>0.38172006834359146</c:v>
                </c:pt>
                <c:pt idx="2">
                  <c:v>0.40651738615566801</c:v>
                </c:pt>
                <c:pt idx="3">
                  <c:v>0.45313409011140121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C-48D5-A588-25A5E17E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37888"/>
        <c:axId val="44905120"/>
      </c:lineChart>
      <c:catAx>
        <c:axId val="338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4905120"/>
        <c:crosses val="autoZero"/>
        <c:auto val="1"/>
        <c:lblAlgn val="ctr"/>
        <c:lblOffset val="100"/>
        <c:noMultiLvlLbl val="0"/>
      </c:catAx>
      <c:valAx>
        <c:axId val="449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3383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Mix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'Monthly DOR Data'!$C$8</c:f>
              <c:strCache>
                <c:ptCount val="1"/>
                <c:pt idx="0">
                  <c:v>Bud and Flower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Data'!$D$8:$O$8</c:f>
              <c:numCache>
                <c:formatCode>#,##0</c:formatCode>
                <c:ptCount val="12"/>
                <c:pt idx="0">
                  <c:v>24823</c:v>
                </c:pt>
                <c:pt idx="1">
                  <c:v>26406</c:v>
                </c:pt>
                <c:pt idx="2">
                  <c:v>26284</c:v>
                </c:pt>
                <c:pt idx="3">
                  <c:v>23108</c:v>
                </c:pt>
                <c:pt idx="4">
                  <c:v>22924</c:v>
                </c:pt>
                <c:pt idx="5">
                  <c:v>21690</c:v>
                </c:pt>
                <c:pt idx="6">
                  <c:v>21969</c:v>
                </c:pt>
                <c:pt idx="7">
                  <c:v>19748</c:v>
                </c:pt>
                <c:pt idx="8">
                  <c:v>23696</c:v>
                </c:pt>
                <c:pt idx="9">
                  <c:v>22700</c:v>
                </c:pt>
                <c:pt idx="10">
                  <c:v>21511</c:v>
                </c:pt>
                <c:pt idx="11">
                  <c:v>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F-4F00-AAE5-8B3D35C00301}"/>
            </c:ext>
          </c:extLst>
        </c:ser>
        <c:ser>
          <c:idx val="1"/>
          <c:order val="1"/>
          <c:tx>
            <c:strRef>
              <c:f>'Monthly DOR Data'!$C$9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Data'!$D$9:$O$9</c:f>
              <c:numCache>
                <c:formatCode>#,##0</c:formatCode>
                <c:ptCount val="12"/>
                <c:pt idx="0">
                  <c:v>22830</c:v>
                </c:pt>
                <c:pt idx="1">
                  <c:v>26468</c:v>
                </c:pt>
                <c:pt idx="2">
                  <c:v>28289</c:v>
                </c:pt>
                <c:pt idx="3">
                  <c:v>23208</c:v>
                </c:pt>
                <c:pt idx="4">
                  <c:v>22356</c:v>
                </c:pt>
                <c:pt idx="5">
                  <c:v>20339</c:v>
                </c:pt>
                <c:pt idx="6">
                  <c:v>28132</c:v>
                </c:pt>
                <c:pt idx="7">
                  <c:v>22592</c:v>
                </c:pt>
                <c:pt idx="8">
                  <c:v>26412</c:v>
                </c:pt>
                <c:pt idx="9">
                  <c:v>27338</c:v>
                </c:pt>
                <c:pt idx="10">
                  <c:v>25591</c:v>
                </c:pt>
                <c:pt idx="11">
                  <c:v>26984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F-4F00-AAE5-8B3D35C00301}"/>
            </c:ext>
          </c:extLst>
        </c:ser>
        <c:ser>
          <c:idx val="2"/>
          <c:order val="2"/>
          <c:tx>
            <c:strRef>
              <c:f>'Monthly DOR Data'!$C$10</c:f>
              <c:strCache>
                <c:ptCount val="1"/>
                <c:pt idx="0">
                  <c:v>Trim - Remainder of Plant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Data'!$D$10:$O$10</c:f>
              <c:numCache>
                <c:formatCode>#,##0</c:formatCode>
                <c:ptCount val="12"/>
                <c:pt idx="0">
                  <c:v>42820</c:v>
                </c:pt>
                <c:pt idx="1">
                  <c:v>41812</c:v>
                </c:pt>
                <c:pt idx="2">
                  <c:v>42454</c:v>
                </c:pt>
                <c:pt idx="3">
                  <c:v>42209</c:v>
                </c:pt>
                <c:pt idx="4">
                  <c:v>41429</c:v>
                </c:pt>
                <c:pt idx="5">
                  <c:v>37730</c:v>
                </c:pt>
                <c:pt idx="6">
                  <c:v>42676</c:v>
                </c:pt>
                <c:pt idx="7">
                  <c:v>43409</c:v>
                </c:pt>
                <c:pt idx="8">
                  <c:v>48582</c:v>
                </c:pt>
                <c:pt idx="9">
                  <c:v>41389</c:v>
                </c:pt>
                <c:pt idx="10">
                  <c:v>43045</c:v>
                </c:pt>
                <c:pt idx="11">
                  <c:v>42059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FF-4F00-AAE5-8B3D35C0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484416"/>
        <c:axId val="2081485376"/>
      </c:areaChart>
      <c:dateAx>
        <c:axId val="208148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5376"/>
        <c:crosses val="autoZero"/>
        <c:auto val="1"/>
        <c:lblOffset val="100"/>
        <c:baseTimeUnit val="months"/>
      </c:dateAx>
      <c:valAx>
        <c:axId val="208148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Implied</a:t>
            </a:r>
            <a:r>
              <a:rPr lang="en-US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Per Capita Tax Base (2022)</a:t>
            </a:r>
            <a:endParaRPr lang="en-US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'Market Sizing'!$B$3:$B$16</c:f>
              <c:strCache>
                <c:ptCount val="14"/>
                <c:pt idx="0">
                  <c:v>Dillingham</c:v>
                </c:pt>
                <c:pt idx="1">
                  <c:v>Fairbanks North Star Borough</c:v>
                </c:pt>
                <c:pt idx="2">
                  <c:v>Matanuska-Susitna Borough</c:v>
                </c:pt>
                <c:pt idx="3">
                  <c:v>Haines Borough</c:v>
                </c:pt>
                <c:pt idx="4">
                  <c:v>Anchorage</c:v>
                </c:pt>
                <c:pt idx="5">
                  <c:v>Juneau</c:v>
                </c:pt>
                <c:pt idx="6">
                  <c:v>Kenai Peninsula Borough</c:v>
                </c:pt>
                <c:pt idx="7">
                  <c:v>Utqiagvik</c:v>
                </c:pt>
                <c:pt idx="8">
                  <c:v>Cordova</c:v>
                </c:pt>
                <c:pt idx="9">
                  <c:v>Ketchikan</c:v>
                </c:pt>
                <c:pt idx="10">
                  <c:v>Bethel</c:v>
                </c:pt>
                <c:pt idx="11">
                  <c:v>Fairbanks</c:v>
                </c:pt>
                <c:pt idx="12">
                  <c:v>Denali Borough</c:v>
                </c:pt>
                <c:pt idx="13">
                  <c:v>Houston</c:v>
                </c:pt>
              </c:strCache>
            </c:strRef>
          </c:cat>
          <c:val>
            <c:numRef>
              <c:f>'Market Sizing'!$G$3:$G$16</c:f>
              <c:numCache>
                <c:formatCode>"$"#,##0.00_);[Red]\("$"#,##0.00\)</c:formatCode>
                <c:ptCount val="14"/>
                <c:pt idx="0">
                  <c:v>14.069714803078316</c:v>
                </c:pt>
                <c:pt idx="1">
                  <c:v>72.667589601599758</c:v>
                </c:pt>
                <c:pt idx="2">
                  <c:v>250.77340195763063</c:v>
                </c:pt>
                <c:pt idx="3">
                  <c:v>342.94185156847743</c:v>
                </c:pt>
                <c:pt idx="4">
                  <c:v>395.69936865069366</c:v>
                </c:pt>
                <c:pt idx="5">
                  <c:v>401.30409993261804</c:v>
                </c:pt>
                <c:pt idx="6">
                  <c:v>424.32075919738116</c:v>
                </c:pt>
                <c:pt idx="7">
                  <c:v>484.40896042649172</c:v>
                </c:pt>
                <c:pt idx="8">
                  <c:v>496.25409299279636</c:v>
                </c:pt>
                <c:pt idx="9">
                  <c:v>632.04074119523864</c:v>
                </c:pt>
                <c:pt idx="10">
                  <c:v>866.43717908414555</c:v>
                </c:pt>
                <c:pt idx="11">
                  <c:v>940.71415786647572</c:v>
                </c:pt>
                <c:pt idx="12">
                  <c:v>2072.3021148036255</c:v>
                </c:pt>
                <c:pt idx="13">
                  <c:v>3017.060499413441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2-4B7A-817E-C87FC7277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4343552"/>
        <c:axId val="966327952"/>
      </c:barChart>
      <c:catAx>
        <c:axId val="64434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966327952"/>
        <c:crosses val="autoZero"/>
        <c:auto val="1"/>
        <c:lblAlgn val="ctr"/>
        <c:lblOffset val="100"/>
        <c:noMultiLvlLbl val="0"/>
      </c:catAx>
      <c:valAx>
        <c:axId val="966327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6443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Forecast</a:t>
            </a:r>
            <a:r>
              <a:rPr lang="en-US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Total Consumption</a:t>
            </a:r>
            <a:endParaRPr lang="en-US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forward val="8"/>
            <c:dispRSqr val="1"/>
            <c:dispEq val="1"/>
            <c:trendlineLbl>
              <c:layout>
                <c:manualLayout>
                  <c:x val="2.0239720034995627E-2"/>
                  <c:y val="0.141227398658501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Charts'!$C$19:$N$19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Charts'!$C$23:$F$23</c:f>
              <c:numCache>
                <c:formatCode>_(* #,##0_);_(* \(#,##0\);_(* "-"??_);_(@_)</c:formatCode>
                <c:ptCount val="4"/>
                <c:pt idx="0">
                  <c:v>572644</c:v>
                </c:pt>
                <c:pt idx="1">
                  <c:v>757935</c:v>
                </c:pt>
                <c:pt idx="2">
                  <c:v>928900</c:v>
                </c:pt>
                <c:pt idx="3">
                  <c:v>1039935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A-4E57-8165-8D6033D6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374239"/>
        <c:axId val="126350847"/>
      </c:lineChart>
      <c:catAx>
        <c:axId val="78937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26350847"/>
        <c:crosses val="autoZero"/>
        <c:auto val="1"/>
        <c:lblAlgn val="ctr"/>
        <c:lblOffset val="100"/>
        <c:noMultiLvlLbl val="0"/>
      </c:catAx>
      <c:valAx>
        <c:axId val="126350847"/>
        <c:scaling>
          <c:orientation val="minMax"/>
          <c:max val="1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78937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Higher</a:t>
            </a:r>
            <a:r>
              <a:rPr lang="en-US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Growth Forecast Consumption</a:t>
            </a:r>
            <a:endParaRPr lang="en-US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forward val="8"/>
            <c:dispRSqr val="1"/>
            <c:dispEq val="1"/>
            <c:trendlineLbl>
              <c:layout>
                <c:manualLayout>
                  <c:x val="3.5656386701662289E-2"/>
                  <c:y val="0.11995370370370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Charts'!$C$19:$N$19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Charts'!$C$23:$F$23</c:f>
              <c:numCache>
                <c:formatCode>_(* #,##0_);_(* \(#,##0\);_(* "-"??_);_(@_)</c:formatCode>
                <c:ptCount val="4"/>
                <c:pt idx="0">
                  <c:v>572644</c:v>
                </c:pt>
                <c:pt idx="1">
                  <c:v>757935</c:v>
                </c:pt>
                <c:pt idx="2">
                  <c:v>928900</c:v>
                </c:pt>
                <c:pt idx="3">
                  <c:v>1039935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0-4879-840E-8E6B95036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778496"/>
        <c:axId val="954048864"/>
      </c:lineChart>
      <c:catAx>
        <c:axId val="158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954048864"/>
        <c:crosses val="autoZero"/>
        <c:auto val="1"/>
        <c:lblAlgn val="ctr"/>
        <c:lblOffset val="100"/>
        <c:noMultiLvlLbl val="0"/>
      </c:catAx>
      <c:valAx>
        <c:axId val="95404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877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'Market Sizing'!$B$30</c:f>
              <c:strCache>
                <c:ptCount val="1"/>
                <c:pt idx="0">
                  <c:v>Status Quo Tax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Sizing'!$C$29:$J$29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Sizing'!$C$30:$J$30</c:f>
              <c:numCache>
                <c:formatCode>0.0%</c:formatCode>
                <c:ptCount val="8"/>
                <c:pt idx="0">
                  <c:v>5.0746440883324473E-2</c:v>
                </c:pt>
                <c:pt idx="1">
                  <c:v>6.266999051896649E-3</c:v>
                </c:pt>
                <c:pt idx="2">
                  <c:v>2.7231900876353743E-2</c:v>
                </c:pt>
                <c:pt idx="3">
                  <c:v>0.12593193973611316</c:v>
                </c:pt>
                <c:pt idx="4">
                  <c:v>0.11184684907830933</c:v>
                </c:pt>
                <c:pt idx="5">
                  <c:v>0.10059555339930792</c:v>
                </c:pt>
                <c:pt idx="6">
                  <c:v>9.1401017466050671E-2</c:v>
                </c:pt>
                <c:pt idx="7">
                  <c:v>8.3746501976203147E-2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7-4160-8EC1-AE6127AB6F67}"/>
            </c:ext>
          </c:extLst>
        </c:ser>
        <c:ser>
          <c:idx val="1"/>
          <c:order val="1"/>
          <c:tx>
            <c:strRef>
              <c:f>'Market Sizing'!$B$31</c:f>
              <c:strCache>
                <c:ptCount val="1"/>
                <c:pt idx="0">
                  <c:v>Lower Growth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Sizing'!$C$29:$J$29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Sizing'!$C$31:$J$31</c:f>
              <c:numCache>
                <c:formatCode>0.0%</c:formatCode>
                <c:ptCount val="8"/>
                <c:pt idx="0">
                  <c:v>5.7776080005816466E-2</c:v>
                </c:pt>
                <c:pt idx="1">
                  <c:v>5.5964490580400428E-2</c:v>
                </c:pt>
                <c:pt idx="2">
                  <c:v>4.4809558464540045E-2</c:v>
                </c:pt>
                <c:pt idx="3">
                  <c:v>3.7151081542535325E-2</c:v>
                </c:pt>
                <c:pt idx="4">
                  <c:v>3.1595759677850221E-2</c:v>
                </c:pt>
                <c:pt idx="5">
                  <c:v>2.7397718407447869E-2</c:v>
                </c:pt>
                <c:pt idx="6">
                  <c:v>2.4123326902308007E-2</c:v>
                </c:pt>
                <c:pt idx="7">
                  <c:v>2.1504121070400561E-2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7-4160-8EC1-AE6127AB6F67}"/>
            </c:ext>
          </c:extLst>
        </c:ser>
        <c:ser>
          <c:idx val="2"/>
          <c:order val="2"/>
          <c:tx>
            <c:strRef>
              <c:f>'Market Sizing'!$B$32</c:f>
              <c:strCache>
                <c:ptCount val="1"/>
                <c:pt idx="0">
                  <c:v>Higher Growth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Sizing'!$C$29:$J$29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Sizing'!$C$32:$J$32</c:f>
              <c:numCache>
                <c:formatCode>0.0%</c:formatCode>
                <c:ptCount val="8"/>
                <c:pt idx="0">
                  <c:v>0.10304922244946635</c:v>
                </c:pt>
                <c:pt idx="1">
                  <c:v>8.25594616980867E-2</c:v>
                </c:pt>
                <c:pt idx="2">
                  <c:v>6.9371358921758608E-2</c:v>
                </c:pt>
                <c:pt idx="3">
                  <c:v>5.9820452063438445E-2</c:v>
                </c:pt>
                <c:pt idx="4">
                  <c:v>5.258326892602927E-2</c:v>
                </c:pt>
                <c:pt idx="5">
                  <c:v>4.6909363535938775E-2</c:v>
                </c:pt>
                <c:pt idx="6">
                  <c:v>4.2341327461591804E-2</c:v>
                </c:pt>
                <c:pt idx="7">
                  <c:v>3.8584418728208281E-2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7-4160-8EC1-AE6127AB6F67}"/>
            </c:ext>
          </c:extLst>
        </c:ser>
        <c:ser>
          <c:idx val="3"/>
          <c:order val="3"/>
          <c:tx>
            <c:strRef>
              <c:f>'Market Sizing'!$B$33</c:f>
              <c:strCache>
                <c:ptCount val="1"/>
                <c:pt idx="0">
                  <c:v>7.5% YoY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'Market Sizing'!$C$29:$J$29</c:f>
              <c:strCache>
                <c:ptCount val="8"/>
                <c:pt idx="0">
                  <c:v>FY 2023e</c:v>
                </c:pt>
                <c:pt idx="1">
                  <c:v>FY 2024e</c:v>
                </c:pt>
                <c:pt idx="2">
                  <c:v>FY 2025e</c:v>
                </c:pt>
                <c:pt idx="3">
                  <c:v>FY 2026e</c:v>
                </c:pt>
                <c:pt idx="4">
                  <c:v>FY 2027e</c:v>
                </c:pt>
                <c:pt idx="5">
                  <c:v>FY 2028e</c:v>
                </c:pt>
                <c:pt idx="6">
                  <c:v>FY 2029e</c:v>
                </c:pt>
                <c:pt idx="7">
                  <c:v>FY 2030e</c:v>
                </c:pt>
              </c:strCache>
            </c:strRef>
          </c:cat>
          <c:val>
            <c:numRef>
              <c:f>'Market Sizing'!$C$33:$J$33</c:f>
              <c:numCache>
                <c:formatCode>0.0%</c:formatCode>
                <c:ptCount val="8"/>
                <c:pt idx="0">
                  <c:v>7.4999999999999997E-2</c:v>
                </c:pt>
                <c:pt idx="1">
                  <c:v>7.4999999999999997E-2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7.4999999999999997E-2</c:v>
                </c:pt>
                <c:pt idx="5">
                  <c:v>7.4999999999999997E-2</c:v>
                </c:pt>
                <c:pt idx="6">
                  <c:v>7.4999999999999997E-2</c:v>
                </c:pt>
                <c:pt idx="7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07-4160-8EC1-AE6127AB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45824"/>
        <c:axId val="42702432"/>
      </c:lineChart>
      <c:catAx>
        <c:axId val="95914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02432"/>
        <c:crosses val="autoZero"/>
        <c:auto val="1"/>
        <c:lblAlgn val="ctr"/>
        <c:lblOffset val="100"/>
        <c:noMultiLvlLbl val="0"/>
      </c:catAx>
      <c:valAx>
        <c:axId val="4270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14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Ounces</a:t>
            </a:r>
            <a:r>
              <a:rPr lang="en-US" baseline="0"/>
              <a:t> per Month (LHS) and Total Monthly Tax (RHS)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Bud&amp;Flower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6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'DOR Filings'!$B$6:$B$86</c:f>
              <c:numCache>
                <c:formatCode>m/d/yyyy</c:formatCode>
                <c:ptCount val="81"/>
                <c:pt idx="0">
                  <c:v>45107</c:v>
                </c:pt>
                <c:pt idx="1">
                  <c:v>45077</c:v>
                </c:pt>
                <c:pt idx="2">
                  <c:v>45046</c:v>
                </c:pt>
                <c:pt idx="3">
                  <c:v>45016</c:v>
                </c:pt>
                <c:pt idx="4">
                  <c:v>44985</c:v>
                </c:pt>
                <c:pt idx="5">
                  <c:v>44957</c:v>
                </c:pt>
                <c:pt idx="6">
                  <c:v>44926</c:v>
                </c:pt>
                <c:pt idx="7">
                  <c:v>44895</c:v>
                </c:pt>
                <c:pt idx="8">
                  <c:v>44865</c:v>
                </c:pt>
                <c:pt idx="9">
                  <c:v>44834</c:v>
                </c:pt>
                <c:pt idx="10">
                  <c:v>44804</c:v>
                </c:pt>
                <c:pt idx="11">
                  <c:v>44773</c:v>
                </c:pt>
                <c:pt idx="12">
                  <c:v>44712</c:v>
                </c:pt>
                <c:pt idx="13">
                  <c:v>44742</c:v>
                </c:pt>
                <c:pt idx="14">
                  <c:v>44681</c:v>
                </c:pt>
                <c:pt idx="15">
                  <c:v>44651</c:v>
                </c:pt>
                <c:pt idx="16">
                  <c:v>44620</c:v>
                </c:pt>
                <c:pt idx="17">
                  <c:v>44592</c:v>
                </c:pt>
                <c:pt idx="18">
                  <c:v>44561</c:v>
                </c:pt>
                <c:pt idx="19">
                  <c:v>44530</c:v>
                </c:pt>
                <c:pt idx="20">
                  <c:v>44500</c:v>
                </c:pt>
                <c:pt idx="21">
                  <c:v>44469</c:v>
                </c:pt>
                <c:pt idx="22">
                  <c:v>44439</c:v>
                </c:pt>
                <c:pt idx="23">
                  <c:v>44408</c:v>
                </c:pt>
                <c:pt idx="24">
                  <c:v>44377</c:v>
                </c:pt>
                <c:pt idx="25">
                  <c:v>44347</c:v>
                </c:pt>
                <c:pt idx="26">
                  <c:v>44316</c:v>
                </c:pt>
                <c:pt idx="27">
                  <c:v>44286</c:v>
                </c:pt>
                <c:pt idx="28">
                  <c:v>44255</c:v>
                </c:pt>
                <c:pt idx="29">
                  <c:v>44227</c:v>
                </c:pt>
                <c:pt idx="30">
                  <c:v>44196</c:v>
                </c:pt>
                <c:pt idx="31">
                  <c:v>44165</c:v>
                </c:pt>
                <c:pt idx="32">
                  <c:v>44135</c:v>
                </c:pt>
                <c:pt idx="33">
                  <c:v>44074</c:v>
                </c:pt>
                <c:pt idx="34">
                  <c:v>44104</c:v>
                </c:pt>
                <c:pt idx="35">
                  <c:v>44043</c:v>
                </c:pt>
                <c:pt idx="36">
                  <c:v>44012</c:v>
                </c:pt>
                <c:pt idx="37">
                  <c:v>43982</c:v>
                </c:pt>
                <c:pt idx="38">
                  <c:v>43951</c:v>
                </c:pt>
                <c:pt idx="39">
                  <c:v>43921</c:v>
                </c:pt>
                <c:pt idx="40">
                  <c:v>43890</c:v>
                </c:pt>
                <c:pt idx="41">
                  <c:v>43861</c:v>
                </c:pt>
                <c:pt idx="42">
                  <c:v>43830</c:v>
                </c:pt>
                <c:pt idx="43">
                  <c:v>43799</c:v>
                </c:pt>
                <c:pt idx="44">
                  <c:v>43769</c:v>
                </c:pt>
                <c:pt idx="45">
                  <c:v>43738</c:v>
                </c:pt>
                <c:pt idx="46">
                  <c:v>43708</c:v>
                </c:pt>
                <c:pt idx="47">
                  <c:v>43677</c:v>
                </c:pt>
                <c:pt idx="48">
                  <c:v>43646</c:v>
                </c:pt>
                <c:pt idx="49">
                  <c:v>43616</c:v>
                </c:pt>
                <c:pt idx="50">
                  <c:v>43585</c:v>
                </c:pt>
                <c:pt idx="51">
                  <c:v>43555</c:v>
                </c:pt>
                <c:pt idx="52">
                  <c:v>43524</c:v>
                </c:pt>
                <c:pt idx="53">
                  <c:v>43496</c:v>
                </c:pt>
                <c:pt idx="54">
                  <c:v>43465</c:v>
                </c:pt>
                <c:pt idx="55">
                  <c:v>43434</c:v>
                </c:pt>
                <c:pt idx="56">
                  <c:v>43404</c:v>
                </c:pt>
                <c:pt idx="57">
                  <c:v>43373</c:v>
                </c:pt>
                <c:pt idx="58">
                  <c:v>43343</c:v>
                </c:pt>
                <c:pt idx="59">
                  <c:v>43312</c:v>
                </c:pt>
                <c:pt idx="60">
                  <c:v>43281</c:v>
                </c:pt>
                <c:pt idx="61">
                  <c:v>43251</c:v>
                </c:pt>
                <c:pt idx="62">
                  <c:v>43220</c:v>
                </c:pt>
                <c:pt idx="63">
                  <c:v>43190</c:v>
                </c:pt>
                <c:pt idx="64">
                  <c:v>43159</c:v>
                </c:pt>
                <c:pt idx="65">
                  <c:v>43131</c:v>
                </c:pt>
                <c:pt idx="66">
                  <c:v>43100</c:v>
                </c:pt>
                <c:pt idx="67">
                  <c:v>43069</c:v>
                </c:pt>
                <c:pt idx="68">
                  <c:v>43039</c:v>
                </c:pt>
                <c:pt idx="69">
                  <c:v>43008</c:v>
                </c:pt>
                <c:pt idx="70">
                  <c:v>42978</c:v>
                </c:pt>
                <c:pt idx="71">
                  <c:v>42947</c:v>
                </c:pt>
                <c:pt idx="72">
                  <c:v>42916</c:v>
                </c:pt>
                <c:pt idx="73">
                  <c:v>42886</c:v>
                </c:pt>
                <c:pt idx="74">
                  <c:v>42855</c:v>
                </c:pt>
                <c:pt idx="75">
                  <c:v>42825</c:v>
                </c:pt>
                <c:pt idx="76">
                  <c:v>42794</c:v>
                </c:pt>
                <c:pt idx="77">
                  <c:v>42766</c:v>
                </c:pt>
                <c:pt idx="78">
                  <c:v>42735</c:v>
                </c:pt>
                <c:pt idx="79">
                  <c:v>42704</c:v>
                </c:pt>
                <c:pt idx="80">
                  <c:v>42674</c:v>
                </c:pt>
              </c:numCache>
            </c:numRef>
          </c:cat>
          <c:val>
            <c:numRef>
              <c:f>'DOR Filings'!$C$6:$C$86</c:f>
              <c:numCache>
                <c:formatCode>#,##0</c:formatCode>
                <c:ptCount val="81"/>
                <c:pt idx="0">
                  <c:v>19527</c:v>
                </c:pt>
                <c:pt idx="1">
                  <c:v>21511</c:v>
                </c:pt>
                <c:pt idx="2">
                  <c:v>22700</c:v>
                </c:pt>
                <c:pt idx="3">
                  <c:v>23696</c:v>
                </c:pt>
                <c:pt idx="4">
                  <c:v>19748</c:v>
                </c:pt>
                <c:pt idx="5">
                  <c:v>21969</c:v>
                </c:pt>
                <c:pt idx="6">
                  <c:v>21690</c:v>
                </c:pt>
                <c:pt idx="7">
                  <c:v>22924</c:v>
                </c:pt>
                <c:pt idx="8">
                  <c:v>23108</c:v>
                </c:pt>
                <c:pt idx="9">
                  <c:v>26284</c:v>
                </c:pt>
                <c:pt idx="10">
                  <c:v>26406</c:v>
                </c:pt>
                <c:pt idx="11">
                  <c:v>24823</c:v>
                </c:pt>
                <c:pt idx="12">
                  <c:v>24292</c:v>
                </c:pt>
                <c:pt idx="13">
                  <c:v>25337</c:v>
                </c:pt>
                <c:pt idx="14">
                  <c:v>26967</c:v>
                </c:pt>
                <c:pt idx="15">
                  <c:v>28045</c:v>
                </c:pt>
                <c:pt idx="16">
                  <c:v>23750</c:v>
                </c:pt>
                <c:pt idx="17">
                  <c:v>29387</c:v>
                </c:pt>
                <c:pt idx="18">
                  <c:v>28100</c:v>
                </c:pt>
                <c:pt idx="19">
                  <c:v>27849</c:v>
                </c:pt>
                <c:pt idx="20">
                  <c:v>27865</c:v>
                </c:pt>
                <c:pt idx="21">
                  <c:v>29677</c:v>
                </c:pt>
                <c:pt idx="22">
                  <c:v>29354</c:v>
                </c:pt>
                <c:pt idx="23">
                  <c:v>29045</c:v>
                </c:pt>
                <c:pt idx="24">
                  <c:v>29114</c:v>
                </c:pt>
                <c:pt idx="25">
                  <c:v>29300</c:v>
                </c:pt>
                <c:pt idx="26">
                  <c:v>35095</c:v>
                </c:pt>
                <c:pt idx="27">
                  <c:v>32198</c:v>
                </c:pt>
                <c:pt idx="28">
                  <c:v>28909</c:v>
                </c:pt>
                <c:pt idx="29">
                  <c:v>35553</c:v>
                </c:pt>
                <c:pt idx="30">
                  <c:v>30564</c:v>
                </c:pt>
                <c:pt idx="31">
                  <c:v>26826</c:v>
                </c:pt>
                <c:pt idx="32">
                  <c:v>33487</c:v>
                </c:pt>
                <c:pt idx="33">
                  <c:v>33478</c:v>
                </c:pt>
                <c:pt idx="34">
                  <c:v>31222</c:v>
                </c:pt>
                <c:pt idx="35">
                  <c:v>35541</c:v>
                </c:pt>
                <c:pt idx="36">
                  <c:v>34459</c:v>
                </c:pt>
                <c:pt idx="37">
                  <c:v>34281</c:v>
                </c:pt>
                <c:pt idx="38">
                  <c:v>30887</c:v>
                </c:pt>
                <c:pt idx="39">
                  <c:v>27869</c:v>
                </c:pt>
                <c:pt idx="40">
                  <c:v>25465</c:v>
                </c:pt>
                <c:pt idx="41">
                  <c:v>28816</c:v>
                </c:pt>
                <c:pt idx="42">
                  <c:v>26104</c:v>
                </c:pt>
                <c:pt idx="43">
                  <c:v>27888</c:v>
                </c:pt>
                <c:pt idx="44">
                  <c:v>28354</c:v>
                </c:pt>
                <c:pt idx="45">
                  <c:v>26353</c:v>
                </c:pt>
                <c:pt idx="46">
                  <c:v>26672</c:v>
                </c:pt>
                <c:pt idx="47">
                  <c:v>25800</c:v>
                </c:pt>
                <c:pt idx="48">
                  <c:v>24330</c:v>
                </c:pt>
                <c:pt idx="49">
                  <c:v>23181</c:v>
                </c:pt>
                <c:pt idx="50">
                  <c:v>23104</c:v>
                </c:pt>
                <c:pt idx="51">
                  <c:v>23249</c:v>
                </c:pt>
                <c:pt idx="52">
                  <c:v>21402</c:v>
                </c:pt>
                <c:pt idx="53">
                  <c:v>24985</c:v>
                </c:pt>
                <c:pt idx="54">
                  <c:v>24896</c:v>
                </c:pt>
                <c:pt idx="55">
                  <c:v>23151</c:v>
                </c:pt>
                <c:pt idx="56">
                  <c:v>30332</c:v>
                </c:pt>
                <c:pt idx="57">
                  <c:v>24357</c:v>
                </c:pt>
                <c:pt idx="58">
                  <c:v>25794</c:v>
                </c:pt>
                <c:pt idx="59">
                  <c:v>22206</c:v>
                </c:pt>
                <c:pt idx="60">
                  <c:v>19982</c:v>
                </c:pt>
                <c:pt idx="61">
                  <c:v>18969</c:v>
                </c:pt>
                <c:pt idx="62">
                  <c:v>16565</c:v>
                </c:pt>
                <c:pt idx="63">
                  <c:v>17956</c:v>
                </c:pt>
                <c:pt idx="64">
                  <c:v>12997</c:v>
                </c:pt>
                <c:pt idx="65">
                  <c:v>16276</c:v>
                </c:pt>
                <c:pt idx="66">
                  <c:v>12384</c:v>
                </c:pt>
                <c:pt idx="67">
                  <c:v>12893</c:v>
                </c:pt>
                <c:pt idx="68">
                  <c:v>14888</c:v>
                </c:pt>
                <c:pt idx="69">
                  <c:v>11236</c:v>
                </c:pt>
                <c:pt idx="70">
                  <c:v>11771</c:v>
                </c:pt>
                <c:pt idx="71">
                  <c:v>9623</c:v>
                </c:pt>
                <c:pt idx="72">
                  <c:v>8717</c:v>
                </c:pt>
                <c:pt idx="73">
                  <c:v>4666</c:v>
                </c:pt>
                <c:pt idx="74">
                  <c:v>4309</c:v>
                </c:pt>
                <c:pt idx="75">
                  <c:v>3592</c:v>
                </c:pt>
                <c:pt idx="76">
                  <c:v>2191</c:v>
                </c:pt>
                <c:pt idx="77">
                  <c:v>1779</c:v>
                </c:pt>
                <c:pt idx="78">
                  <c:v>2722</c:v>
                </c:pt>
                <c:pt idx="79">
                  <c:v>1493</c:v>
                </c:pt>
                <c:pt idx="80" formatCode="General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D-4149-BEEC-35A2226EA0CB}"/>
            </c:ext>
          </c:extLst>
        </c:ser>
        <c:ser>
          <c:idx val="1"/>
          <c:order val="1"/>
          <c:tx>
            <c:v>Immature/Seedy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forward val="6"/>
            <c:dispRSqr val="1"/>
            <c:dispEq val="0"/>
            <c:trendlineLbl>
              <c:layout>
                <c:manualLayout>
                  <c:x val="-1.0850420347202792E-3"/>
                  <c:y val="-1.23580971476708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'DOR Filings'!$B$6:$B$86</c:f>
              <c:numCache>
                <c:formatCode>m/d/yyyy</c:formatCode>
                <c:ptCount val="81"/>
                <c:pt idx="0">
                  <c:v>45107</c:v>
                </c:pt>
                <c:pt idx="1">
                  <c:v>45077</c:v>
                </c:pt>
                <c:pt idx="2">
                  <c:v>45046</c:v>
                </c:pt>
                <c:pt idx="3">
                  <c:v>45016</c:v>
                </c:pt>
                <c:pt idx="4">
                  <c:v>44985</c:v>
                </c:pt>
                <c:pt idx="5">
                  <c:v>44957</c:v>
                </c:pt>
                <c:pt idx="6">
                  <c:v>44926</c:v>
                </c:pt>
                <c:pt idx="7">
                  <c:v>44895</c:v>
                </c:pt>
                <c:pt idx="8">
                  <c:v>44865</c:v>
                </c:pt>
                <c:pt idx="9">
                  <c:v>44834</c:v>
                </c:pt>
                <c:pt idx="10">
                  <c:v>44804</c:v>
                </c:pt>
                <c:pt idx="11">
                  <c:v>44773</c:v>
                </c:pt>
                <c:pt idx="12">
                  <c:v>44712</c:v>
                </c:pt>
                <c:pt idx="13">
                  <c:v>44742</c:v>
                </c:pt>
                <c:pt idx="14">
                  <c:v>44681</c:v>
                </c:pt>
                <c:pt idx="15">
                  <c:v>44651</c:v>
                </c:pt>
                <c:pt idx="16">
                  <c:v>44620</c:v>
                </c:pt>
                <c:pt idx="17">
                  <c:v>44592</c:v>
                </c:pt>
                <c:pt idx="18">
                  <c:v>44561</c:v>
                </c:pt>
                <c:pt idx="19">
                  <c:v>44530</c:v>
                </c:pt>
                <c:pt idx="20">
                  <c:v>44500</c:v>
                </c:pt>
                <c:pt idx="21">
                  <c:v>44469</c:v>
                </c:pt>
                <c:pt idx="22">
                  <c:v>44439</c:v>
                </c:pt>
                <c:pt idx="23">
                  <c:v>44408</c:v>
                </c:pt>
                <c:pt idx="24">
                  <c:v>44377</c:v>
                </c:pt>
                <c:pt idx="25">
                  <c:v>44347</c:v>
                </c:pt>
                <c:pt idx="26">
                  <c:v>44316</c:v>
                </c:pt>
                <c:pt idx="27">
                  <c:v>44286</c:v>
                </c:pt>
                <c:pt idx="28">
                  <c:v>44255</c:v>
                </c:pt>
                <c:pt idx="29">
                  <c:v>44227</c:v>
                </c:pt>
                <c:pt idx="30">
                  <c:v>44196</c:v>
                </c:pt>
                <c:pt idx="31">
                  <c:v>44165</c:v>
                </c:pt>
                <c:pt idx="32">
                  <c:v>44135</c:v>
                </c:pt>
                <c:pt idx="33">
                  <c:v>44074</c:v>
                </c:pt>
                <c:pt idx="34">
                  <c:v>44104</c:v>
                </c:pt>
                <c:pt idx="35">
                  <c:v>44043</c:v>
                </c:pt>
                <c:pt idx="36">
                  <c:v>44012</c:v>
                </c:pt>
                <c:pt idx="37">
                  <c:v>43982</c:v>
                </c:pt>
                <c:pt idx="38">
                  <c:v>43951</c:v>
                </c:pt>
                <c:pt idx="39">
                  <c:v>43921</c:v>
                </c:pt>
                <c:pt idx="40">
                  <c:v>43890</c:v>
                </c:pt>
                <c:pt idx="41">
                  <c:v>43861</c:v>
                </c:pt>
                <c:pt idx="42">
                  <c:v>43830</c:v>
                </c:pt>
                <c:pt idx="43">
                  <c:v>43799</c:v>
                </c:pt>
                <c:pt idx="44">
                  <c:v>43769</c:v>
                </c:pt>
                <c:pt idx="45">
                  <c:v>43738</c:v>
                </c:pt>
                <c:pt idx="46">
                  <c:v>43708</c:v>
                </c:pt>
                <c:pt idx="47">
                  <c:v>43677</c:v>
                </c:pt>
                <c:pt idx="48">
                  <c:v>43646</c:v>
                </c:pt>
                <c:pt idx="49">
                  <c:v>43616</c:v>
                </c:pt>
                <c:pt idx="50">
                  <c:v>43585</c:v>
                </c:pt>
                <c:pt idx="51">
                  <c:v>43555</c:v>
                </c:pt>
                <c:pt idx="52">
                  <c:v>43524</c:v>
                </c:pt>
                <c:pt idx="53">
                  <c:v>43496</c:v>
                </c:pt>
                <c:pt idx="54">
                  <c:v>43465</c:v>
                </c:pt>
                <c:pt idx="55">
                  <c:v>43434</c:v>
                </c:pt>
                <c:pt idx="56">
                  <c:v>43404</c:v>
                </c:pt>
                <c:pt idx="57">
                  <c:v>43373</c:v>
                </c:pt>
                <c:pt idx="58">
                  <c:v>43343</c:v>
                </c:pt>
                <c:pt idx="59">
                  <c:v>43312</c:v>
                </c:pt>
                <c:pt idx="60">
                  <c:v>43281</c:v>
                </c:pt>
                <c:pt idx="61">
                  <c:v>43251</c:v>
                </c:pt>
                <c:pt idx="62">
                  <c:v>43220</c:v>
                </c:pt>
                <c:pt idx="63">
                  <c:v>43190</c:v>
                </c:pt>
                <c:pt idx="64">
                  <c:v>43159</c:v>
                </c:pt>
                <c:pt idx="65">
                  <c:v>43131</c:v>
                </c:pt>
                <c:pt idx="66">
                  <c:v>43100</c:v>
                </c:pt>
                <c:pt idx="67">
                  <c:v>43069</c:v>
                </c:pt>
                <c:pt idx="68">
                  <c:v>43039</c:v>
                </c:pt>
                <c:pt idx="69">
                  <c:v>43008</c:v>
                </c:pt>
                <c:pt idx="70">
                  <c:v>42978</c:v>
                </c:pt>
                <c:pt idx="71">
                  <c:v>42947</c:v>
                </c:pt>
                <c:pt idx="72">
                  <c:v>42916</c:v>
                </c:pt>
                <c:pt idx="73">
                  <c:v>42886</c:v>
                </c:pt>
                <c:pt idx="74">
                  <c:v>42855</c:v>
                </c:pt>
                <c:pt idx="75">
                  <c:v>42825</c:v>
                </c:pt>
                <c:pt idx="76">
                  <c:v>42794</c:v>
                </c:pt>
                <c:pt idx="77">
                  <c:v>42766</c:v>
                </c:pt>
                <c:pt idx="78">
                  <c:v>42735</c:v>
                </c:pt>
                <c:pt idx="79">
                  <c:v>42704</c:v>
                </c:pt>
                <c:pt idx="80">
                  <c:v>42674</c:v>
                </c:pt>
              </c:numCache>
            </c:numRef>
          </c:cat>
          <c:val>
            <c:numRef>
              <c:f>'DOR Filings'!$H$6:$H$86</c:f>
              <c:numCache>
                <c:formatCode>#,##0</c:formatCode>
                <c:ptCount val="81"/>
                <c:pt idx="0">
                  <c:v>26984</c:v>
                </c:pt>
                <c:pt idx="1">
                  <c:v>25591</c:v>
                </c:pt>
                <c:pt idx="2">
                  <c:v>27338</c:v>
                </c:pt>
                <c:pt idx="3">
                  <c:v>26412</c:v>
                </c:pt>
                <c:pt idx="4">
                  <c:v>22592</c:v>
                </c:pt>
                <c:pt idx="5">
                  <c:v>28132</c:v>
                </c:pt>
                <c:pt idx="6">
                  <c:v>20339</c:v>
                </c:pt>
                <c:pt idx="7">
                  <c:v>22356</c:v>
                </c:pt>
                <c:pt idx="8">
                  <c:v>23208</c:v>
                </c:pt>
                <c:pt idx="9">
                  <c:v>28289</c:v>
                </c:pt>
                <c:pt idx="10">
                  <c:v>26468</c:v>
                </c:pt>
                <c:pt idx="11">
                  <c:v>22830</c:v>
                </c:pt>
                <c:pt idx="12">
                  <c:v>24065</c:v>
                </c:pt>
                <c:pt idx="13">
                  <c:v>18672</c:v>
                </c:pt>
                <c:pt idx="14">
                  <c:v>23522</c:v>
                </c:pt>
                <c:pt idx="15">
                  <c:v>23197</c:v>
                </c:pt>
                <c:pt idx="16">
                  <c:v>19718</c:v>
                </c:pt>
                <c:pt idx="17">
                  <c:v>18863</c:v>
                </c:pt>
                <c:pt idx="18">
                  <c:v>16897</c:v>
                </c:pt>
                <c:pt idx="19">
                  <c:v>19788</c:v>
                </c:pt>
                <c:pt idx="20">
                  <c:v>18221</c:v>
                </c:pt>
                <c:pt idx="21">
                  <c:v>19018</c:v>
                </c:pt>
                <c:pt idx="22">
                  <c:v>19665</c:v>
                </c:pt>
                <c:pt idx="23">
                  <c:v>17388</c:v>
                </c:pt>
                <c:pt idx="24">
                  <c:v>16126</c:v>
                </c:pt>
                <c:pt idx="25">
                  <c:v>15622</c:v>
                </c:pt>
                <c:pt idx="26">
                  <c:v>19523</c:v>
                </c:pt>
                <c:pt idx="27">
                  <c:v>15909</c:v>
                </c:pt>
                <c:pt idx="28">
                  <c:v>15622</c:v>
                </c:pt>
                <c:pt idx="29">
                  <c:v>13604</c:v>
                </c:pt>
                <c:pt idx="30">
                  <c:v>11303</c:v>
                </c:pt>
                <c:pt idx="31">
                  <c:v>12280</c:v>
                </c:pt>
                <c:pt idx="32">
                  <c:v>15064</c:v>
                </c:pt>
                <c:pt idx="33">
                  <c:v>12384</c:v>
                </c:pt>
                <c:pt idx="34">
                  <c:v>14591</c:v>
                </c:pt>
                <c:pt idx="35">
                  <c:v>14027</c:v>
                </c:pt>
                <c:pt idx="36">
                  <c:v>13911</c:v>
                </c:pt>
                <c:pt idx="37">
                  <c:v>10120</c:v>
                </c:pt>
                <c:pt idx="38">
                  <c:v>11247</c:v>
                </c:pt>
                <c:pt idx="39">
                  <c:v>10808</c:v>
                </c:pt>
                <c:pt idx="40">
                  <c:v>8129</c:v>
                </c:pt>
                <c:pt idx="41">
                  <c:v>10873</c:v>
                </c:pt>
                <c:pt idx="42">
                  <c:v>8593</c:v>
                </c:pt>
                <c:pt idx="43">
                  <c:v>8081</c:v>
                </c:pt>
                <c:pt idx="44">
                  <c:v>10720</c:v>
                </c:pt>
                <c:pt idx="45">
                  <c:v>10755</c:v>
                </c:pt>
                <c:pt idx="46">
                  <c:v>11136</c:v>
                </c:pt>
                <c:pt idx="47">
                  <c:v>10999</c:v>
                </c:pt>
                <c:pt idx="48">
                  <c:v>8806</c:v>
                </c:pt>
                <c:pt idx="49">
                  <c:v>8201</c:v>
                </c:pt>
                <c:pt idx="50">
                  <c:v>8836</c:v>
                </c:pt>
                <c:pt idx="51">
                  <c:v>5994</c:v>
                </c:pt>
                <c:pt idx="52">
                  <c:v>7287</c:v>
                </c:pt>
                <c:pt idx="53">
                  <c:v>3021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D-4149-BEEC-35A2226EA0CB}"/>
            </c:ext>
          </c:extLst>
        </c:ser>
        <c:ser>
          <c:idx val="2"/>
          <c:order val="2"/>
          <c:tx>
            <c:v>Trim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forward val="6"/>
            <c:dispRSqr val="0"/>
            <c:dispEq val="0"/>
          </c:trendline>
          <c:cat>
            <c:numRef>
              <c:f>'DOR Filings'!$B$6:$B$86</c:f>
              <c:numCache>
                <c:formatCode>m/d/yyyy</c:formatCode>
                <c:ptCount val="81"/>
                <c:pt idx="0">
                  <c:v>45107</c:v>
                </c:pt>
                <c:pt idx="1">
                  <c:v>45077</c:v>
                </c:pt>
                <c:pt idx="2">
                  <c:v>45046</c:v>
                </c:pt>
                <c:pt idx="3">
                  <c:v>45016</c:v>
                </c:pt>
                <c:pt idx="4">
                  <c:v>44985</c:v>
                </c:pt>
                <c:pt idx="5">
                  <c:v>44957</c:v>
                </c:pt>
                <c:pt idx="6">
                  <c:v>44926</c:v>
                </c:pt>
                <c:pt idx="7">
                  <c:v>44895</c:v>
                </c:pt>
                <c:pt idx="8">
                  <c:v>44865</c:v>
                </c:pt>
                <c:pt idx="9">
                  <c:v>44834</c:v>
                </c:pt>
                <c:pt idx="10">
                  <c:v>44804</c:v>
                </c:pt>
                <c:pt idx="11">
                  <c:v>44773</c:v>
                </c:pt>
                <c:pt idx="12">
                  <c:v>44712</c:v>
                </c:pt>
                <c:pt idx="13">
                  <c:v>44742</c:v>
                </c:pt>
                <c:pt idx="14">
                  <c:v>44681</c:v>
                </c:pt>
                <c:pt idx="15">
                  <c:v>44651</c:v>
                </c:pt>
                <c:pt idx="16">
                  <c:v>44620</c:v>
                </c:pt>
                <c:pt idx="17">
                  <c:v>44592</c:v>
                </c:pt>
                <c:pt idx="18">
                  <c:v>44561</c:v>
                </c:pt>
                <c:pt idx="19">
                  <c:v>44530</c:v>
                </c:pt>
                <c:pt idx="20">
                  <c:v>44500</c:v>
                </c:pt>
                <c:pt idx="21">
                  <c:v>44469</c:v>
                </c:pt>
                <c:pt idx="22">
                  <c:v>44439</c:v>
                </c:pt>
                <c:pt idx="23">
                  <c:v>44408</c:v>
                </c:pt>
                <c:pt idx="24">
                  <c:v>44377</c:v>
                </c:pt>
                <c:pt idx="25">
                  <c:v>44347</c:v>
                </c:pt>
                <c:pt idx="26">
                  <c:v>44316</c:v>
                </c:pt>
                <c:pt idx="27">
                  <c:v>44286</c:v>
                </c:pt>
                <c:pt idx="28">
                  <c:v>44255</c:v>
                </c:pt>
                <c:pt idx="29">
                  <c:v>44227</c:v>
                </c:pt>
                <c:pt idx="30">
                  <c:v>44196</c:v>
                </c:pt>
                <c:pt idx="31">
                  <c:v>44165</c:v>
                </c:pt>
                <c:pt idx="32">
                  <c:v>44135</c:v>
                </c:pt>
                <c:pt idx="33">
                  <c:v>44074</c:v>
                </c:pt>
                <c:pt idx="34">
                  <c:v>44104</c:v>
                </c:pt>
                <c:pt idx="35">
                  <c:v>44043</c:v>
                </c:pt>
                <c:pt idx="36">
                  <c:v>44012</c:v>
                </c:pt>
                <c:pt idx="37">
                  <c:v>43982</c:v>
                </c:pt>
                <c:pt idx="38">
                  <c:v>43951</c:v>
                </c:pt>
                <c:pt idx="39">
                  <c:v>43921</c:v>
                </c:pt>
                <c:pt idx="40">
                  <c:v>43890</c:v>
                </c:pt>
                <c:pt idx="41">
                  <c:v>43861</c:v>
                </c:pt>
                <c:pt idx="42">
                  <c:v>43830</c:v>
                </c:pt>
                <c:pt idx="43">
                  <c:v>43799</c:v>
                </c:pt>
                <c:pt idx="44">
                  <c:v>43769</c:v>
                </c:pt>
                <c:pt idx="45">
                  <c:v>43738</c:v>
                </c:pt>
                <c:pt idx="46">
                  <c:v>43708</c:v>
                </c:pt>
                <c:pt idx="47">
                  <c:v>43677</c:v>
                </c:pt>
                <c:pt idx="48">
                  <c:v>43646</c:v>
                </c:pt>
                <c:pt idx="49">
                  <c:v>43616</c:v>
                </c:pt>
                <c:pt idx="50">
                  <c:v>43585</c:v>
                </c:pt>
                <c:pt idx="51">
                  <c:v>43555</c:v>
                </c:pt>
                <c:pt idx="52">
                  <c:v>43524</c:v>
                </c:pt>
                <c:pt idx="53">
                  <c:v>43496</c:v>
                </c:pt>
                <c:pt idx="54">
                  <c:v>43465</c:v>
                </c:pt>
                <c:pt idx="55">
                  <c:v>43434</c:v>
                </c:pt>
                <c:pt idx="56">
                  <c:v>43404</c:v>
                </c:pt>
                <c:pt idx="57">
                  <c:v>43373</c:v>
                </c:pt>
                <c:pt idx="58">
                  <c:v>43343</c:v>
                </c:pt>
                <c:pt idx="59">
                  <c:v>43312</c:v>
                </c:pt>
                <c:pt idx="60">
                  <c:v>43281</c:v>
                </c:pt>
                <c:pt idx="61">
                  <c:v>43251</c:v>
                </c:pt>
                <c:pt idx="62">
                  <c:v>43220</c:v>
                </c:pt>
                <c:pt idx="63">
                  <c:v>43190</c:v>
                </c:pt>
                <c:pt idx="64">
                  <c:v>43159</c:v>
                </c:pt>
                <c:pt idx="65">
                  <c:v>43131</c:v>
                </c:pt>
                <c:pt idx="66">
                  <c:v>43100</c:v>
                </c:pt>
                <c:pt idx="67">
                  <c:v>43069</c:v>
                </c:pt>
                <c:pt idx="68">
                  <c:v>43039</c:v>
                </c:pt>
                <c:pt idx="69">
                  <c:v>43008</c:v>
                </c:pt>
                <c:pt idx="70">
                  <c:v>42978</c:v>
                </c:pt>
                <c:pt idx="71">
                  <c:v>42947</c:v>
                </c:pt>
                <c:pt idx="72">
                  <c:v>42916</c:v>
                </c:pt>
                <c:pt idx="73">
                  <c:v>42886</c:v>
                </c:pt>
                <c:pt idx="74">
                  <c:v>42855</c:v>
                </c:pt>
                <c:pt idx="75">
                  <c:v>42825</c:v>
                </c:pt>
                <c:pt idx="76">
                  <c:v>42794</c:v>
                </c:pt>
                <c:pt idx="77">
                  <c:v>42766</c:v>
                </c:pt>
                <c:pt idx="78">
                  <c:v>42735</c:v>
                </c:pt>
                <c:pt idx="79">
                  <c:v>42704</c:v>
                </c:pt>
                <c:pt idx="80">
                  <c:v>42674</c:v>
                </c:pt>
              </c:numCache>
            </c:numRef>
          </c:cat>
          <c:val>
            <c:numRef>
              <c:f>'DOR Filings'!$M$6:$M$86</c:f>
              <c:numCache>
                <c:formatCode>#,##0</c:formatCode>
                <c:ptCount val="81"/>
                <c:pt idx="0">
                  <c:v>42059</c:v>
                </c:pt>
                <c:pt idx="1">
                  <c:v>43045</c:v>
                </c:pt>
                <c:pt idx="2">
                  <c:v>41389</c:v>
                </c:pt>
                <c:pt idx="3">
                  <c:v>48582</c:v>
                </c:pt>
                <c:pt idx="4">
                  <c:v>43409</c:v>
                </c:pt>
                <c:pt idx="5">
                  <c:v>42676</c:v>
                </c:pt>
                <c:pt idx="6">
                  <c:v>37730</c:v>
                </c:pt>
                <c:pt idx="7">
                  <c:v>41429</c:v>
                </c:pt>
                <c:pt idx="8">
                  <c:v>42209</c:v>
                </c:pt>
                <c:pt idx="9">
                  <c:v>42454</c:v>
                </c:pt>
                <c:pt idx="10">
                  <c:v>41812</c:v>
                </c:pt>
                <c:pt idx="11">
                  <c:v>42820</c:v>
                </c:pt>
                <c:pt idx="12">
                  <c:v>36399</c:v>
                </c:pt>
                <c:pt idx="13">
                  <c:v>43257</c:v>
                </c:pt>
                <c:pt idx="14">
                  <c:v>46635</c:v>
                </c:pt>
                <c:pt idx="15">
                  <c:v>48269</c:v>
                </c:pt>
                <c:pt idx="16">
                  <c:v>40898</c:v>
                </c:pt>
                <c:pt idx="17">
                  <c:v>43359</c:v>
                </c:pt>
                <c:pt idx="18">
                  <c:v>36190</c:v>
                </c:pt>
                <c:pt idx="19">
                  <c:v>38875</c:v>
                </c:pt>
                <c:pt idx="20">
                  <c:v>34345</c:v>
                </c:pt>
                <c:pt idx="21">
                  <c:v>34974</c:v>
                </c:pt>
                <c:pt idx="22">
                  <c:v>32316</c:v>
                </c:pt>
                <c:pt idx="23">
                  <c:v>35744</c:v>
                </c:pt>
                <c:pt idx="24">
                  <c:v>31042</c:v>
                </c:pt>
                <c:pt idx="25">
                  <c:v>34938</c:v>
                </c:pt>
                <c:pt idx="26">
                  <c:v>33884</c:v>
                </c:pt>
                <c:pt idx="27">
                  <c:v>34620</c:v>
                </c:pt>
                <c:pt idx="28">
                  <c:v>28271</c:v>
                </c:pt>
                <c:pt idx="29">
                  <c:v>37207</c:v>
                </c:pt>
                <c:pt idx="30">
                  <c:v>29744</c:v>
                </c:pt>
                <c:pt idx="31">
                  <c:v>30673</c:v>
                </c:pt>
                <c:pt idx="32">
                  <c:v>35726</c:v>
                </c:pt>
                <c:pt idx="33">
                  <c:v>30708</c:v>
                </c:pt>
                <c:pt idx="34">
                  <c:v>27877</c:v>
                </c:pt>
                <c:pt idx="35">
                  <c:v>32636</c:v>
                </c:pt>
                <c:pt idx="36">
                  <c:v>27742</c:v>
                </c:pt>
                <c:pt idx="37">
                  <c:v>28710</c:v>
                </c:pt>
                <c:pt idx="38">
                  <c:v>27641</c:v>
                </c:pt>
                <c:pt idx="39">
                  <c:v>21738</c:v>
                </c:pt>
                <c:pt idx="40">
                  <c:v>20502</c:v>
                </c:pt>
                <c:pt idx="41">
                  <c:v>24686</c:v>
                </c:pt>
                <c:pt idx="42">
                  <c:v>21761</c:v>
                </c:pt>
                <c:pt idx="43">
                  <c:v>20266</c:v>
                </c:pt>
                <c:pt idx="44">
                  <c:v>24904</c:v>
                </c:pt>
                <c:pt idx="45">
                  <c:v>23260</c:v>
                </c:pt>
                <c:pt idx="46">
                  <c:v>25241</c:v>
                </c:pt>
                <c:pt idx="47">
                  <c:v>22833</c:v>
                </c:pt>
                <c:pt idx="48">
                  <c:v>23304</c:v>
                </c:pt>
                <c:pt idx="49">
                  <c:v>19374</c:v>
                </c:pt>
                <c:pt idx="50">
                  <c:v>21772</c:v>
                </c:pt>
                <c:pt idx="51">
                  <c:v>21745</c:v>
                </c:pt>
                <c:pt idx="52">
                  <c:v>19909</c:v>
                </c:pt>
                <c:pt idx="53">
                  <c:v>24515</c:v>
                </c:pt>
                <c:pt idx="54">
                  <c:v>16465</c:v>
                </c:pt>
                <c:pt idx="55">
                  <c:v>19162</c:v>
                </c:pt>
                <c:pt idx="56">
                  <c:v>21362</c:v>
                </c:pt>
                <c:pt idx="57">
                  <c:v>17613</c:v>
                </c:pt>
                <c:pt idx="58">
                  <c:v>16592</c:v>
                </c:pt>
                <c:pt idx="59">
                  <c:v>17380</c:v>
                </c:pt>
                <c:pt idx="60">
                  <c:v>17306</c:v>
                </c:pt>
                <c:pt idx="61">
                  <c:v>15406</c:v>
                </c:pt>
                <c:pt idx="62">
                  <c:v>15813</c:v>
                </c:pt>
                <c:pt idx="63">
                  <c:v>13473</c:v>
                </c:pt>
                <c:pt idx="64">
                  <c:v>11562</c:v>
                </c:pt>
                <c:pt idx="65">
                  <c:v>12096</c:v>
                </c:pt>
                <c:pt idx="66">
                  <c:v>7467</c:v>
                </c:pt>
                <c:pt idx="67">
                  <c:v>11801</c:v>
                </c:pt>
                <c:pt idx="68">
                  <c:v>10981</c:v>
                </c:pt>
                <c:pt idx="69">
                  <c:v>10280</c:v>
                </c:pt>
                <c:pt idx="70">
                  <c:v>7152</c:v>
                </c:pt>
                <c:pt idx="71">
                  <c:v>5846</c:v>
                </c:pt>
                <c:pt idx="72">
                  <c:v>5080</c:v>
                </c:pt>
                <c:pt idx="73">
                  <c:v>2725</c:v>
                </c:pt>
                <c:pt idx="74">
                  <c:v>3704</c:v>
                </c:pt>
                <c:pt idx="75">
                  <c:v>2707</c:v>
                </c:pt>
                <c:pt idx="76">
                  <c:v>1406</c:v>
                </c:pt>
                <c:pt idx="77">
                  <c:v>1237</c:v>
                </c:pt>
                <c:pt idx="78" formatCode="General">
                  <c:v>651</c:v>
                </c:pt>
                <c:pt idx="79" formatCode="General">
                  <c:v>120</c:v>
                </c:pt>
                <c:pt idx="80" formatCode="General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D-4149-BEEC-35A2226E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846719"/>
        <c:axId val="1175412591"/>
      </c:lineChart>
      <c:lineChart>
        <c:grouping val="standard"/>
        <c:varyColors val="0"/>
        <c:ser>
          <c:idx val="3"/>
          <c:order val="3"/>
          <c:tx>
            <c:strRef>
              <c:f>'DOR Filings'!$V$5</c:f>
              <c:strCache>
                <c:ptCount val="1"/>
                <c:pt idx="0">
                  <c:v>Total Tax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'DOR Filings'!$B$6:$B$86</c:f>
              <c:numCache>
                <c:formatCode>m/d/yyyy</c:formatCode>
                <c:ptCount val="81"/>
                <c:pt idx="0">
                  <c:v>45107</c:v>
                </c:pt>
                <c:pt idx="1">
                  <c:v>45077</c:v>
                </c:pt>
                <c:pt idx="2">
                  <c:v>45046</c:v>
                </c:pt>
                <c:pt idx="3">
                  <c:v>45016</c:v>
                </c:pt>
                <c:pt idx="4">
                  <c:v>44985</c:v>
                </c:pt>
                <c:pt idx="5">
                  <c:v>44957</c:v>
                </c:pt>
                <c:pt idx="6">
                  <c:v>44926</c:v>
                </c:pt>
                <c:pt idx="7">
                  <c:v>44895</c:v>
                </c:pt>
                <c:pt idx="8">
                  <c:v>44865</c:v>
                </c:pt>
                <c:pt idx="9">
                  <c:v>44834</c:v>
                </c:pt>
                <c:pt idx="10">
                  <c:v>44804</c:v>
                </c:pt>
                <c:pt idx="11">
                  <c:v>44773</c:v>
                </c:pt>
                <c:pt idx="12">
                  <c:v>44712</c:v>
                </c:pt>
                <c:pt idx="13">
                  <c:v>44742</c:v>
                </c:pt>
                <c:pt idx="14">
                  <c:v>44681</c:v>
                </c:pt>
                <c:pt idx="15">
                  <c:v>44651</c:v>
                </c:pt>
                <c:pt idx="16">
                  <c:v>44620</c:v>
                </c:pt>
                <c:pt idx="17">
                  <c:v>44592</c:v>
                </c:pt>
                <c:pt idx="18">
                  <c:v>44561</c:v>
                </c:pt>
                <c:pt idx="19">
                  <c:v>44530</c:v>
                </c:pt>
                <c:pt idx="20">
                  <c:v>44500</c:v>
                </c:pt>
                <c:pt idx="21">
                  <c:v>44469</c:v>
                </c:pt>
                <c:pt idx="22">
                  <c:v>44439</c:v>
                </c:pt>
                <c:pt idx="23">
                  <c:v>44408</c:v>
                </c:pt>
                <c:pt idx="24">
                  <c:v>44377</c:v>
                </c:pt>
                <c:pt idx="25">
                  <c:v>44347</c:v>
                </c:pt>
                <c:pt idx="26">
                  <c:v>44316</c:v>
                </c:pt>
                <c:pt idx="27">
                  <c:v>44286</c:v>
                </c:pt>
                <c:pt idx="28">
                  <c:v>44255</c:v>
                </c:pt>
                <c:pt idx="29">
                  <c:v>44227</c:v>
                </c:pt>
                <c:pt idx="30">
                  <c:v>44196</c:v>
                </c:pt>
                <c:pt idx="31">
                  <c:v>44165</c:v>
                </c:pt>
                <c:pt idx="32">
                  <c:v>44135</c:v>
                </c:pt>
                <c:pt idx="33">
                  <c:v>44074</c:v>
                </c:pt>
                <c:pt idx="34">
                  <c:v>44104</c:v>
                </c:pt>
                <c:pt idx="35">
                  <c:v>44043</c:v>
                </c:pt>
                <c:pt idx="36">
                  <c:v>44012</c:v>
                </c:pt>
                <c:pt idx="37">
                  <c:v>43982</c:v>
                </c:pt>
                <c:pt idx="38">
                  <c:v>43951</c:v>
                </c:pt>
                <c:pt idx="39">
                  <c:v>43921</c:v>
                </c:pt>
                <c:pt idx="40">
                  <c:v>43890</c:v>
                </c:pt>
                <c:pt idx="41">
                  <c:v>43861</c:v>
                </c:pt>
                <c:pt idx="42">
                  <c:v>43830</c:v>
                </c:pt>
                <c:pt idx="43">
                  <c:v>43799</c:v>
                </c:pt>
                <c:pt idx="44">
                  <c:v>43769</c:v>
                </c:pt>
                <c:pt idx="45">
                  <c:v>43738</c:v>
                </c:pt>
                <c:pt idx="46">
                  <c:v>43708</c:v>
                </c:pt>
                <c:pt idx="47">
                  <c:v>43677</c:v>
                </c:pt>
                <c:pt idx="48">
                  <c:v>43646</c:v>
                </c:pt>
                <c:pt idx="49">
                  <c:v>43616</c:v>
                </c:pt>
                <c:pt idx="50">
                  <c:v>43585</c:v>
                </c:pt>
                <c:pt idx="51">
                  <c:v>43555</c:v>
                </c:pt>
                <c:pt idx="52">
                  <c:v>43524</c:v>
                </c:pt>
                <c:pt idx="53">
                  <c:v>43496</c:v>
                </c:pt>
                <c:pt idx="54">
                  <c:v>43465</c:v>
                </c:pt>
                <c:pt idx="55">
                  <c:v>43434</c:v>
                </c:pt>
                <c:pt idx="56">
                  <c:v>43404</c:v>
                </c:pt>
                <c:pt idx="57">
                  <c:v>43373</c:v>
                </c:pt>
                <c:pt idx="58">
                  <c:v>43343</c:v>
                </c:pt>
                <c:pt idx="59">
                  <c:v>43312</c:v>
                </c:pt>
                <c:pt idx="60">
                  <c:v>43281</c:v>
                </c:pt>
                <c:pt idx="61">
                  <c:v>43251</c:v>
                </c:pt>
                <c:pt idx="62">
                  <c:v>43220</c:v>
                </c:pt>
                <c:pt idx="63">
                  <c:v>43190</c:v>
                </c:pt>
                <c:pt idx="64">
                  <c:v>43159</c:v>
                </c:pt>
                <c:pt idx="65">
                  <c:v>43131</c:v>
                </c:pt>
                <c:pt idx="66">
                  <c:v>43100</c:v>
                </c:pt>
                <c:pt idx="67">
                  <c:v>43069</c:v>
                </c:pt>
                <c:pt idx="68">
                  <c:v>43039</c:v>
                </c:pt>
                <c:pt idx="69">
                  <c:v>43008</c:v>
                </c:pt>
                <c:pt idx="70">
                  <c:v>42978</c:v>
                </c:pt>
                <c:pt idx="71">
                  <c:v>42947</c:v>
                </c:pt>
                <c:pt idx="72">
                  <c:v>42916</c:v>
                </c:pt>
                <c:pt idx="73">
                  <c:v>42886</c:v>
                </c:pt>
                <c:pt idx="74">
                  <c:v>42855</c:v>
                </c:pt>
                <c:pt idx="75">
                  <c:v>42825</c:v>
                </c:pt>
                <c:pt idx="76">
                  <c:v>42794</c:v>
                </c:pt>
                <c:pt idx="77">
                  <c:v>42766</c:v>
                </c:pt>
                <c:pt idx="78">
                  <c:v>42735</c:v>
                </c:pt>
                <c:pt idx="79">
                  <c:v>42704</c:v>
                </c:pt>
                <c:pt idx="80">
                  <c:v>42674</c:v>
                </c:pt>
              </c:numCache>
            </c:numRef>
          </c:cat>
          <c:val>
            <c:numRef>
              <c:f>'DOR Filings'!$V$6:$V$86</c:f>
              <c:numCache>
                <c:formatCode>"$"#,##0_);[Red]\("$"#,##0\)</c:formatCode>
                <c:ptCount val="81"/>
                <c:pt idx="0">
                  <c:v>2282146</c:v>
                </c:pt>
                <c:pt idx="1">
                  <c:v>2361423</c:v>
                </c:pt>
                <c:pt idx="2">
                  <c:v>2439956</c:v>
                </c:pt>
                <c:pt idx="3">
                  <c:v>2574200</c:v>
                </c:pt>
                <c:pt idx="4">
                  <c:v>2203745</c:v>
                </c:pt>
                <c:pt idx="5">
                  <c:v>2442303</c:v>
                </c:pt>
                <c:pt idx="6">
                  <c:v>2159262</c:v>
                </c:pt>
                <c:pt idx="7">
                  <c:v>2327612</c:v>
                </c:pt>
                <c:pt idx="8">
                  <c:v>2369235</c:v>
                </c:pt>
                <c:pt idx="9">
                  <c:v>2658534</c:v>
                </c:pt>
                <c:pt idx="10">
                  <c:v>2609702</c:v>
                </c:pt>
                <c:pt idx="11">
                  <c:v>2454614</c:v>
                </c:pt>
                <c:pt idx="12">
                  <c:v>2362837</c:v>
                </c:pt>
                <c:pt idx="13">
                  <c:v>2383752</c:v>
                </c:pt>
                <c:pt idx="14">
                  <c:v>2637014</c:v>
                </c:pt>
                <c:pt idx="15">
                  <c:v>2707056</c:v>
                </c:pt>
                <c:pt idx="16">
                  <c:v>2294652</c:v>
                </c:pt>
                <c:pt idx="17">
                  <c:v>2591905</c:v>
                </c:pt>
                <c:pt idx="18">
                  <c:v>2371014</c:v>
                </c:pt>
                <c:pt idx="19">
                  <c:v>2470834</c:v>
                </c:pt>
                <c:pt idx="20">
                  <c:v>2364357</c:v>
                </c:pt>
                <c:pt idx="21">
                  <c:v>2484258</c:v>
                </c:pt>
                <c:pt idx="22">
                  <c:v>2444424</c:v>
                </c:pt>
                <c:pt idx="23">
                  <c:v>2423689</c:v>
                </c:pt>
                <c:pt idx="24">
                  <c:v>2325306</c:v>
                </c:pt>
                <c:pt idx="25">
                  <c:v>2380585</c:v>
                </c:pt>
                <c:pt idx="26">
                  <c:v>2751913</c:v>
                </c:pt>
                <c:pt idx="27">
                  <c:v>2527759</c:v>
                </c:pt>
                <c:pt idx="28">
                  <c:v>2260476</c:v>
                </c:pt>
                <c:pt idx="29">
                  <c:v>2676436</c:v>
                </c:pt>
                <c:pt idx="30">
                  <c:v>2257546</c:v>
                </c:pt>
                <c:pt idx="31">
                  <c:v>2108833</c:v>
                </c:pt>
                <c:pt idx="32">
                  <c:v>2587499</c:v>
                </c:pt>
                <c:pt idx="33">
                  <c:v>2444868</c:v>
                </c:pt>
                <c:pt idx="34">
                  <c:v>2344699</c:v>
                </c:pt>
                <c:pt idx="35">
                  <c:v>2617978</c:v>
                </c:pt>
                <c:pt idx="36">
                  <c:v>2487875</c:v>
                </c:pt>
                <c:pt idx="37">
                  <c:v>2398885</c:v>
                </c:pt>
                <c:pt idx="38">
                  <c:v>2240773</c:v>
                </c:pt>
                <c:pt idx="39">
                  <c:v>1990281</c:v>
                </c:pt>
                <c:pt idx="40">
                  <c:v>1784265</c:v>
                </c:pt>
                <c:pt idx="41">
                  <c:v>2083547</c:v>
                </c:pt>
                <c:pt idx="42">
                  <c:v>1846900</c:v>
                </c:pt>
                <c:pt idx="43">
                  <c:v>1901107</c:v>
                </c:pt>
                <c:pt idx="44">
                  <c:v>2060056</c:v>
                </c:pt>
                <c:pt idx="45">
                  <c:v>1936104</c:v>
                </c:pt>
                <c:pt idx="46">
                  <c:v>1991335</c:v>
                </c:pt>
                <c:pt idx="47">
                  <c:v>1908272</c:v>
                </c:pt>
                <c:pt idx="48">
                  <c:v>1787520</c:v>
                </c:pt>
                <c:pt idx="49">
                  <c:v>1655761</c:v>
                </c:pt>
                <c:pt idx="50">
                  <c:v>1703779</c:v>
                </c:pt>
                <c:pt idx="51">
                  <c:v>1639704</c:v>
                </c:pt>
                <c:pt idx="52">
                  <c:v>1552251</c:v>
                </c:pt>
                <c:pt idx="53">
                  <c:v>1693168</c:v>
                </c:pt>
                <c:pt idx="54">
                  <c:v>1491751</c:v>
                </c:pt>
                <c:pt idx="55">
                  <c:v>1444955</c:v>
                </c:pt>
                <c:pt idx="56">
                  <c:v>1837029</c:v>
                </c:pt>
                <c:pt idx="57">
                  <c:v>1482049</c:v>
                </c:pt>
                <c:pt idx="58">
                  <c:v>1538575</c:v>
                </c:pt>
                <c:pt idx="59">
                  <c:v>1371018</c:v>
                </c:pt>
                <c:pt idx="60">
                  <c:v>1258674</c:v>
                </c:pt>
                <c:pt idx="61">
                  <c:v>1179548</c:v>
                </c:pt>
                <c:pt idx="62">
                  <c:v>1065424</c:v>
                </c:pt>
                <c:pt idx="63">
                  <c:v>1099901</c:v>
                </c:pt>
                <c:pt idx="64">
                  <c:v>823259</c:v>
                </c:pt>
                <c:pt idx="65">
                  <c:v>995234</c:v>
                </c:pt>
                <c:pt idx="66">
                  <c:v>731197</c:v>
                </c:pt>
                <c:pt idx="67">
                  <c:v>821667</c:v>
                </c:pt>
                <c:pt idx="68">
                  <c:v>909091</c:v>
                </c:pt>
                <c:pt idx="69">
                  <c:v>715998</c:v>
                </c:pt>
                <c:pt idx="70">
                  <c:v>695819</c:v>
                </c:pt>
                <c:pt idx="71">
                  <c:v>568827</c:v>
                </c:pt>
                <c:pt idx="72">
                  <c:v>512033</c:v>
                </c:pt>
                <c:pt idx="73">
                  <c:v>274198</c:v>
                </c:pt>
                <c:pt idx="74">
                  <c:v>270990</c:v>
                </c:pt>
                <c:pt idx="75">
                  <c:v>220229</c:v>
                </c:pt>
                <c:pt idx="76">
                  <c:v>130624</c:v>
                </c:pt>
                <c:pt idx="77">
                  <c:v>107527</c:v>
                </c:pt>
                <c:pt idx="78">
                  <c:v>145844</c:v>
                </c:pt>
                <c:pt idx="79">
                  <c:v>76446</c:v>
                </c:pt>
                <c:pt idx="80">
                  <c:v>10405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F-4274-9B17-918CD00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456336"/>
        <c:axId val="1631839216"/>
      </c:lineChart>
      <c:dateAx>
        <c:axId val="212184671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412591"/>
        <c:crosses val="autoZero"/>
        <c:auto val="1"/>
        <c:lblOffset val="100"/>
        <c:baseTimeUnit val="months"/>
      </c:dateAx>
      <c:valAx>
        <c:axId val="117541259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846719"/>
        <c:crosses val="autoZero"/>
        <c:crossBetween val="between"/>
      </c:valAx>
      <c:valAx>
        <c:axId val="1631839216"/>
        <c:scaling>
          <c:orientation val="minMax"/>
        </c:scaling>
        <c:delete val="0"/>
        <c:axPos val="r"/>
        <c:numFmt formatCode="&quot;$&quot;#,##0_);[Red]\(&quot;$&quot;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456336"/>
        <c:crosses val="max"/>
        <c:crossBetween val="between"/>
      </c:valAx>
      <c:dateAx>
        <c:axId val="2048456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31839216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'DOR Filings'!$U$12:$U$23</c:f>
              <c:strCache>
                <c:ptCount val="12"/>
                <c:pt idx="0">
                  <c:v>December</c:v>
                </c:pt>
                <c:pt idx="1">
                  <c:v>November</c:v>
                </c:pt>
                <c:pt idx="2">
                  <c:v>October</c:v>
                </c:pt>
                <c:pt idx="3">
                  <c:v>September</c:v>
                </c:pt>
                <c:pt idx="4">
                  <c:v>August</c:v>
                </c:pt>
                <c:pt idx="5">
                  <c:v>July</c:v>
                </c:pt>
                <c:pt idx="6">
                  <c:v>June</c:v>
                </c:pt>
                <c:pt idx="7">
                  <c:v>May</c:v>
                </c:pt>
                <c:pt idx="8">
                  <c:v>April</c:v>
                </c:pt>
                <c:pt idx="9">
                  <c:v>March</c:v>
                </c:pt>
                <c:pt idx="10">
                  <c:v>February</c:v>
                </c:pt>
                <c:pt idx="11">
                  <c:v>January</c:v>
                </c:pt>
              </c:strCache>
            </c:strRef>
          </c:cat>
          <c:val>
            <c:numRef>
              <c:f>'DOR Filings'!$V$12:$V$23</c:f>
              <c:numCache>
                <c:formatCode>"$"#,##0_);[Red]\("$"#,##0\)</c:formatCode>
                <c:ptCount val="12"/>
                <c:pt idx="0">
                  <c:v>2159262</c:v>
                </c:pt>
                <c:pt idx="1">
                  <c:v>2327612</c:v>
                </c:pt>
                <c:pt idx="2">
                  <c:v>2369235</c:v>
                </c:pt>
                <c:pt idx="3">
                  <c:v>2658534</c:v>
                </c:pt>
                <c:pt idx="4">
                  <c:v>2609702</c:v>
                </c:pt>
                <c:pt idx="5">
                  <c:v>2454614</c:v>
                </c:pt>
                <c:pt idx="6">
                  <c:v>2362837</c:v>
                </c:pt>
                <c:pt idx="7">
                  <c:v>2383752</c:v>
                </c:pt>
                <c:pt idx="8">
                  <c:v>2637014</c:v>
                </c:pt>
                <c:pt idx="9">
                  <c:v>2707056</c:v>
                </c:pt>
                <c:pt idx="10">
                  <c:v>2294652</c:v>
                </c:pt>
                <c:pt idx="11">
                  <c:v>2591905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E-4D32-AD2F-A80E86A597A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'DOR Filings'!$U$12:$U$23</c:f>
              <c:strCache>
                <c:ptCount val="12"/>
                <c:pt idx="0">
                  <c:v>December</c:v>
                </c:pt>
                <c:pt idx="1">
                  <c:v>November</c:v>
                </c:pt>
                <c:pt idx="2">
                  <c:v>October</c:v>
                </c:pt>
                <c:pt idx="3">
                  <c:v>September</c:v>
                </c:pt>
                <c:pt idx="4">
                  <c:v>August</c:v>
                </c:pt>
                <c:pt idx="5">
                  <c:v>July</c:v>
                </c:pt>
                <c:pt idx="6">
                  <c:v>June</c:v>
                </c:pt>
                <c:pt idx="7">
                  <c:v>May</c:v>
                </c:pt>
                <c:pt idx="8">
                  <c:v>April</c:v>
                </c:pt>
                <c:pt idx="9">
                  <c:v>March</c:v>
                </c:pt>
                <c:pt idx="10">
                  <c:v>February</c:v>
                </c:pt>
                <c:pt idx="11">
                  <c:v>January</c:v>
                </c:pt>
              </c:strCache>
            </c:strRef>
          </c:cat>
          <c:val>
            <c:numRef>
              <c:f>'DOR Filings'!$W$12:$W$23</c:f>
              <c:numCache>
                <c:formatCode>General</c:formatCode>
                <c:ptCount val="12"/>
                <c:pt idx="6" formatCode="&quot;$&quot;#,##0_);[Red]\(&quot;$&quot;#,##0\)">
                  <c:v>2282146</c:v>
                </c:pt>
                <c:pt idx="7" formatCode="&quot;$&quot;#,##0_);[Red]\(&quot;$&quot;#,##0\)">
                  <c:v>2361423</c:v>
                </c:pt>
                <c:pt idx="8" formatCode="&quot;$&quot;#,##0_);[Red]\(&quot;$&quot;#,##0\)">
                  <c:v>2439956</c:v>
                </c:pt>
                <c:pt idx="9" formatCode="&quot;$&quot;#,##0_);[Red]\(&quot;$&quot;#,##0\)">
                  <c:v>2574200</c:v>
                </c:pt>
                <c:pt idx="10" formatCode="&quot;$&quot;#,##0_);[Red]\(&quot;$&quot;#,##0\)">
                  <c:v>2203745</c:v>
                </c:pt>
                <c:pt idx="11" formatCode="&quot;$&quot;#,##0_);[Red]\(&quot;$&quot;#,##0\)">
                  <c:v>2442303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E-4D32-AD2F-A80E86A5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097168"/>
        <c:axId val="52215872"/>
      </c:lineChart>
      <c:catAx>
        <c:axId val="20490971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15872"/>
        <c:crosses val="autoZero"/>
        <c:auto val="1"/>
        <c:lblAlgn val="ctr"/>
        <c:lblOffset val="100"/>
        <c:noMultiLvlLbl val="0"/>
      </c:catAx>
      <c:valAx>
        <c:axId val="522158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909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Average Price of</a:t>
            </a:r>
            <a:r>
              <a:rPr lang="en-US" b="1" baseline="0"/>
              <a:t> Cannabis Flower in Colorado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'Colorado Market'!$D$2</c:f>
              <c:strCache>
                <c:ptCount val="1"/>
                <c:pt idx="0">
                  <c:v>Bud ($/lb)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'Colorado Market'!$C$3:$C$35</c:f>
              <c:numCache>
                <c:formatCode>m/d/yyyy</c:formatCode>
                <c:ptCount val="33"/>
                <c:pt idx="0">
                  <c:v>45108</c:v>
                </c:pt>
                <c:pt idx="1">
                  <c:v>45017</c:v>
                </c:pt>
                <c:pt idx="2">
                  <c:v>44927</c:v>
                </c:pt>
                <c:pt idx="3">
                  <c:v>44835</c:v>
                </c:pt>
                <c:pt idx="4">
                  <c:v>44743</c:v>
                </c:pt>
                <c:pt idx="5">
                  <c:v>44652</c:v>
                </c:pt>
                <c:pt idx="6">
                  <c:v>44562</c:v>
                </c:pt>
                <c:pt idx="7">
                  <c:v>44470</c:v>
                </c:pt>
                <c:pt idx="8">
                  <c:v>44378</c:v>
                </c:pt>
                <c:pt idx="9">
                  <c:v>44287</c:v>
                </c:pt>
                <c:pt idx="10">
                  <c:v>44197</c:v>
                </c:pt>
                <c:pt idx="11">
                  <c:v>44105</c:v>
                </c:pt>
                <c:pt idx="12">
                  <c:v>44013</c:v>
                </c:pt>
                <c:pt idx="13">
                  <c:v>43922</c:v>
                </c:pt>
                <c:pt idx="14">
                  <c:v>43831</c:v>
                </c:pt>
                <c:pt idx="15">
                  <c:v>43739</c:v>
                </c:pt>
                <c:pt idx="16">
                  <c:v>43647</c:v>
                </c:pt>
                <c:pt idx="17">
                  <c:v>43556</c:v>
                </c:pt>
                <c:pt idx="18">
                  <c:v>43466</c:v>
                </c:pt>
                <c:pt idx="19">
                  <c:v>43374</c:v>
                </c:pt>
                <c:pt idx="20">
                  <c:v>43282</c:v>
                </c:pt>
                <c:pt idx="21">
                  <c:v>43191</c:v>
                </c:pt>
                <c:pt idx="22">
                  <c:v>43101</c:v>
                </c:pt>
                <c:pt idx="23">
                  <c:v>43009</c:v>
                </c:pt>
                <c:pt idx="24">
                  <c:v>42956</c:v>
                </c:pt>
                <c:pt idx="25">
                  <c:v>42917</c:v>
                </c:pt>
                <c:pt idx="26">
                  <c:v>42736</c:v>
                </c:pt>
                <c:pt idx="27">
                  <c:v>42552</c:v>
                </c:pt>
                <c:pt idx="28">
                  <c:v>42370</c:v>
                </c:pt>
                <c:pt idx="29">
                  <c:v>42186</c:v>
                </c:pt>
                <c:pt idx="30">
                  <c:v>42005</c:v>
                </c:pt>
                <c:pt idx="31">
                  <c:v>41821</c:v>
                </c:pt>
                <c:pt idx="32">
                  <c:v>41640</c:v>
                </c:pt>
              </c:numCache>
            </c:numRef>
          </c:cat>
          <c:val>
            <c:numRef>
              <c:f>'Colorado Market'!$D$3:$D$35</c:f>
              <c:numCache>
                <c:formatCode>General</c:formatCode>
                <c:ptCount val="33"/>
                <c:pt idx="0">
                  <c:v>703</c:v>
                </c:pt>
                <c:pt idx="1">
                  <c:v>649</c:v>
                </c:pt>
                <c:pt idx="2">
                  <c:v>658</c:v>
                </c:pt>
                <c:pt idx="3">
                  <c:v>658</c:v>
                </c:pt>
                <c:pt idx="4">
                  <c:v>709</c:v>
                </c:pt>
                <c:pt idx="5">
                  <c:v>799</c:v>
                </c:pt>
                <c:pt idx="6">
                  <c:v>948</c:v>
                </c:pt>
                <c:pt idx="7">
                  <c:v>1316</c:v>
                </c:pt>
                <c:pt idx="8">
                  <c:v>1309</c:v>
                </c:pt>
                <c:pt idx="9">
                  <c:v>1308</c:v>
                </c:pt>
                <c:pt idx="10">
                  <c:v>1721</c:v>
                </c:pt>
                <c:pt idx="11">
                  <c:v>1316</c:v>
                </c:pt>
                <c:pt idx="12">
                  <c:v>1000</c:v>
                </c:pt>
                <c:pt idx="13">
                  <c:v>1164</c:v>
                </c:pt>
                <c:pt idx="14">
                  <c:v>1316</c:v>
                </c:pt>
                <c:pt idx="15">
                  <c:v>999</c:v>
                </c:pt>
                <c:pt idx="16">
                  <c:v>850</c:v>
                </c:pt>
                <c:pt idx="17">
                  <c:v>806</c:v>
                </c:pt>
                <c:pt idx="18">
                  <c:v>781</c:v>
                </c:pt>
                <c:pt idx="19">
                  <c:v>759</c:v>
                </c:pt>
                <c:pt idx="20">
                  <c:v>846</c:v>
                </c:pt>
                <c:pt idx="21">
                  <c:v>1012</c:v>
                </c:pt>
                <c:pt idx="22">
                  <c:v>1265</c:v>
                </c:pt>
                <c:pt idx="23">
                  <c:v>1305</c:v>
                </c:pt>
                <c:pt idx="24">
                  <c:v>1298</c:v>
                </c:pt>
                <c:pt idx="25">
                  <c:v>1298</c:v>
                </c:pt>
                <c:pt idx="26">
                  <c:v>1471</c:v>
                </c:pt>
                <c:pt idx="27">
                  <c:v>1816</c:v>
                </c:pt>
                <c:pt idx="28">
                  <c:v>1948</c:v>
                </c:pt>
                <c:pt idx="29">
                  <c:v>1868</c:v>
                </c:pt>
                <c:pt idx="30">
                  <c:v>2007</c:v>
                </c:pt>
                <c:pt idx="31">
                  <c:v>1876</c:v>
                </c:pt>
                <c:pt idx="32">
                  <c:v>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2-415E-B547-E1104B76BC1D}"/>
            </c:ext>
          </c:extLst>
        </c:ser>
        <c:ser>
          <c:idx val="1"/>
          <c:order val="1"/>
          <c:tx>
            <c:v>AK Tax</c:v>
          </c:tx>
          <c:spPr>
            <a:ln w="28575" cap="rnd">
              <a:solidFill>
                <a:schemeClr val="bg2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'Colorado Market'!$C$3:$C$35</c:f>
              <c:numCache>
                <c:formatCode>m/d/yyyy</c:formatCode>
                <c:ptCount val="33"/>
                <c:pt idx="0">
                  <c:v>45108</c:v>
                </c:pt>
                <c:pt idx="1">
                  <c:v>45017</c:v>
                </c:pt>
                <c:pt idx="2">
                  <c:v>44927</c:v>
                </c:pt>
                <c:pt idx="3">
                  <c:v>44835</c:v>
                </c:pt>
                <c:pt idx="4">
                  <c:v>44743</c:v>
                </c:pt>
                <c:pt idx="5">
                  <c:v>44652</c:v>
                </c:pt>
                <c:pt idx="6">
                  <c:v>44562</c:v>
                </c:pt>
                <c:pt idx="7">
                  <c:v>44470</c:v>
                </c:pt>
                <c:pt idx="8">
                  <c:v>44378</c:v>
                </c:pt>
                <c:pt idx="9">
                  <c:v>44287</c:v>
                </c:pt>
                <c:pt idx="10">
                  <c:v>44197</c:v>
                </c:pt>
                <c:pt idx="11">
                  <c:v>44105</c:v>
                </c:pt>
                <c:pt idx="12">
                  <c:v>44013</c:v>
                </c:pt>
                <c:pt idx="13">
                  <c:v>43922</c:v>
                </c:pt>
                <c:pt idx="14">
                  <c:v>43831</c:v>
                </c:pt>
                <c:pt idx="15">
                  <c:v>43739</c:v>
                </c:pt>
                <c:pt idx="16">
                  <c:v>43647</c:v>
                </c:pt>
                <c:pt idx="17">
                  <c:v>43556</c:v>
                </c:pt>
                <c:pt idx="18">
                  <c:v>43466</c:v>
                </c:pt>
                <c:pt idx="19">
                  <c:v>43374</c:v>
                </c:pt>
                <c:pt idx="20">
                  <c:v>43282</c:v>
                </c:pt>
                <c:pt idx="21">
                  <c:v>43191</c:v>
                </c:pt>
                <c:pt idx="22">
                  <c:v>43101</c:v>
                </c:pt>
                <c:pt idx="23">
                  <c:v>43009</c:v>
                </c:pt>
                <c:pt idx="24">
                  <c:v>42956</c:v>
                </c:pt>
                <c:pt idx="25">
                  <c:v>42917</c:v>
                </c:pt>
                <c:pt idx="26">
                  <c:v>42736</c:v>
                </c:pt>
                <c:pt idx="27">
                  <c:v>42552</c:v>
                </c:pt>
                <c:pt idx="28">
                  <c:v>42370</c:v>
                </c:pt>
                <c:pt idx="29">
                  <c:v>42186</c:v>
                </c:pt>
                <c:pt idx="30">
                  <c:v>42005</c:v>
                </c:pt>
                <c:pt idx="31">
                  <c:v>41821</c:v>
                </c:pt>
                <c:pt idx="32">
                  <c:v>41640</c:v>
                </c:pt>
              </c:numCache>
            </c:numRef>
          </c:cat>
          <c:val>
            <c:numRef>
              <c:f>'Colorado Market'!$A$3:$A$35</c:f>
              <c:numCache>
                <c:formatCode>General</c:formatCode>
                <c:ptCount val="33"/>
                <c:pt idx="0">
                  <c:v>800</c:v>
                </c:pt>
                <c:pt idx="1">
                  <c:v>800</c:v>
                </c:pt>
                <c:pt idx="2">
                  <c:v>800</c:v>
                </c:pt>
                <c:pt idx="3">
                  <c:v>800</c:v>
                </c:pt>
                <c:pt idx="4">
                  <c:v>800</c:v>
                </c:pt>
                <c:pt idx="5">
                  <c:v>800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800</c:v>
                </c:pt>
                <c:pt idx="16">
                  <c:v>800</c:v>
                </c:pt>
                <c:pt idx="17">
                  <c:v>800</c:v>
                </c:pt>
                <c:pt idx="18">
                  <c:v>800</c:v>
                </c:pt>
                <c:pt idx="19">
                  <c:v>800</c:v>
                </c:pt>
                <c:pt idx="20">
                  <c:v>800</c:v>
                </c:pt>
                <c:pt idx="21">
                  <c:v>800</c:v>
                </c:pt>
                <c:pt idx="22">
                  <c:v>800</c:v>
                </c:pt>
                <c:pt idx="23">
                  <c:v>800</c:v>
                </c:pt>
                <c:pt idx="24">
                  <c:v>800</c:v>
                </c:pt>
                <c:pt idx="25">
                  <c:v>800</c:v>
                </c:pt>
                <c:pt idx="26">
                  <c:v>800</c:v>
                </c:pt>
                <c:pt idx="27">
                  <c:v>800</c:v>
                </c:pt>
                <c:pt idx="28">
                  <c:v>800</c:v>
                </c:pt>
                <c:pt idx="29">
                  <c:v>800</c:v>
                </c:pt>
                <c:pt idx="30">
                  <c:v>800</c:v>
                </c:pt>
                <c:pt idx="31">
                  <c:v>800</c:v>
                </c:pt>
                <c:pt idx="32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2-415E-B547-E1104B76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54880"/>
        <c:axId val="1070586624"/>
      </c:lineChart>
      <c:dateAx>
        <c:axId val="168415488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586624"/>
        <c:crosses val="autoZero"/>
        <c:auto val="1"/>
        <c:lblOffset val="100"/>
        <c:baseTimeUnit val="months"/>
        <c:majorUnit val="12"/>
        <c:majorTimeUnit val="months"/>
      </c:dateAx>
      <c:valAx>
        <c:axId val="107058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softEdge rad="0"/>
    </a:effectLst>
    <a:scene3d>
      <a:camera prst="orthographicFront"/>
      <a:lightRig rig="threePt" dir="t"/>
    </a:scene3d>
    <a:sp3d>
      <a:bevelT w="0" h="69850"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Per Capita Tax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13287323645115"/>
          <c:y val="0.11254452018228417"/>
          <c:w val="0.61390839209231862"/>
          <c:h val="0.745418583983332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3A-42F3-AE42-F1892BEB879E}"/>
              </c:ext>
            </c:extLst>
          </c:dPt>
          <c:cat>
            <c:strRef>
              <c:f>'Data and Charts'!$B$50:$B$61</c:f>
              <c:strCache>
                <c:ptCount val="12"/>
                <c:pt idx="0">
                  <c:v>Maine</c:v>
                </c:pt>
                <c:pt idx="1">
                  <c:v>Massachusetts</c:v>
                </c:pt>
                <c:pt idx="2">
                  <c:v>New Mexico</c:v>
                </c:pt>
                <c:pt idx="3">
                  <c:v>California</c:v>
                </c:pt>
                <c:pt idx="4">
                  <c:v>Illinois</c:v>
                </c:pt>
                <c:pt idx="5">
                  <c:v>Oregon</c:v>
                </c:pt>
                <c:pt idx="6">
                  <c:v>Arizona</c:v>
                </c:pt>
                <c:pt idx="7">
                  <c:v>Alaska</c:v>
                </c:pt>
                <c:pt idx="8">
                  <c:v>Montana</c:v>
                </c:pt>
                <c:pt idx="9">
                  <c:v>Nevada</c:v>
                </c:pt>
                <c:pt idx="10">
                  <c:v>Colorado</c:v>
                </c:pt>
                <c:pt idx="11">
                  <c:v>Washington</c:v>
                </c:pt>
              </c:strCache>
            </c:strRef>
          </c:cat>
          <c:val>
            <c:numRef>
              <c:f>'Data and Charts'!$E$50:$E$61</c:f>
              <c:numCache>
                <c:formatCode>_("$"* #,##0.00_);_("$"* \(#,##0.00\);_("$"* "-"??_);_(@_)</c:formatCode>
                <c:ptCount val="12"/>
                <c:pt idx="0">
                  <c:v>13.26530612244898</c:v>
                </c:pt>
                <c:pt idx="1">
                  <c:v>22.433786685755191</c:v>
                </c:pt>
                <c:pt idx="2">
                  <c:v>27.08506616257089</c:v>
                </c:pt>
                <c:pt idx="3">
                  <c:v>27.674106549439347</c:v>
                </c:pt>
                <c:pt idx="4">
                  <c:v>35.14601420678769</c:v>
                </c:pt>
                <c:pt idx="5">
                  <c:v>35.401889778615164</c:v>
                </c:pt>
                <c:pt idx="6">
                  <c:v>36.861076140736671</c:v>
                </c:pt>
                <c:pt idx="7">
                  <c:v>40.089755565089419</c:v>
                </c:pt>
                <c:pt idx="8">
                  <c:v>42.179981152173916</c:v>
                </c:pt>
                <c:pt idx="9">
                  <c:v>48.452543893129771</c:v>
                </c:pt>
                <c:pt idx="10">
                  <c:v>55.936628355127326</c:v>
                </c:pt>
                <c:pt idx="11">
                  <c:v>66.042124305465819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4-4849-8E05-1C78BD86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213904"/>
        <c:axId val="2061522672"/>
      </c:barChart>
      <c:catAx>
        <c:axId val="442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61522672"/>
        <c:crosses val="autoZero"/>
        <c:auto val="1"/>
        <c:lblAlgn val="ctr"/>
        <c:lblOffset val="100"/>
        <c:noMultiLvlLbl val="0"/>
      </c:catAx>
      <c:valAx>
        <c:axId val="206152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421390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Avenir Next LT Pro Demi" panose="020B0704020202020204" pitchFamily="34" charset="0"/>
              </a:rPr>
              <a:t>Share of Legal Ounces Sold by Category</a:t>
            </a:r>
            <a:endParaRPr lang="en-US" sz="1400">
              <a:solidFill>
                <a:sysClr val="windowText" lastClr="000000"/>
              </a:solidFill>
              <a:effectLst/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and Charts'!$B$20</c:f>
              <c:strCache>
                <c:ptCount val="1"/>
                <c:pt idx="0">
                  <c:v>Bud (Oz)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and Charts'!$C$19:$F$19</c:f>
              <c:strCache>
                <c:ptCount val="4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</c:strCache>
            </c:strRef>
          </c:cat>
          <c:val>
            <c:numRef>
              <c:f>'Data and Charts'!$C$20:$F$20</c:f>
              <c:numCache>
                <c:formatCode>_(* #,##0_);_(* \(#,##0\);_(* "-"??_);_(@_)</c:formatCode>
                <c:ptCount val="4"/>
                <c:pt idx="0">
                  <c:v>291035</c:v>
                </c:pt>
                <c:pt idx="1">
                  <c:v>343271</c:v>
                </c:pt>
                <c:pt idx="2">
                  <c:v>377748</c:v>
                </c:pt>
                <c:pt idx="3">
                  <c:v>329691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F-482C-A010-D9933A79387F}"/>
            </c:ext>
          </c:extLst>
        </c:ser>
        <c:ser>
          <c:idx val="1"/>
          <c:order val="1"/>
          <c:tx>
            <c:strRef>
              <c:f>'Data and Charts'!$B$21</c:f>
              <c:strCache>
                <c:ptCount val="1"/>
                <c:pt idx="0">
                  <c:v>Immature (Oz)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'Data and Charts'!$C$19:$F$19</c:f>
              <c:strCache>
                <c:ptCount val="4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</c:strCache>
            </c:strRef>
          </c:cat>
          <c:val>
            <c:numRef>
              <c:f>'Data and Charts'!$C$21:$F$21</c:f>
              <c:numCache>
                <c:formatCode>_(* #,##0_);_(* \(#,##0\);_(* "-"??_);_(@_)</c:formatCode>
                <c:ptCount val="4"/>
                <c:pt idx="0">
                  <c:v>42146</c:v>
                </c:pt>
                <c:pt idx="1">
                  <c:v>125345</c:v>
                </c:pt>
                <c:pt idx="2">
                  <c:v>173538</c:v>
                </c:pt>
                <c:pt idx="3">
                  <c:v>239014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F-482C-A010-D9933A79387F}"/>
            </c:ext>
          </c:extLst>
        </c:ser>
        <c:ser>
          <c:idx val="2"/>
          <c:order val="2"/>
          <c:tx>
            <c:strRef>
              <c:f>'Data and Charts'!$B$22</c:f>
              <c:strCache>
                <c:ptCount val="1"/>
                <c:pt idx="0">
                  <c:v>Trim (Oz)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'Data and Charts'!$C$19:$F$19</c:f>
              <c:strCache>
                <c:ptCount val="4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</c:strCache>
            </c:strRef>
          </c:cat>
          <c:val>
            <c:numRef>
              <c:f>'Data and Charts'!$C$22:$F$22</c:f>
              <c:numCache>
                <c:formatCode>_(* #,##0_);_(* \(#,##0\);_(* "-"??_);_(@_)</c:formatCode>
                <c:ptCount val="4"/>
                <c:pt idx="0">
                  <c:v>239463</c:v>
                </c:pt>
                <c:pt idx="1">
                  <c:v>289319</c:v>
                </c:pt>
                <c:pt idx="2">
                  <c:v>377614</c:v>
                </c:pt>
                <c:pt idx="3">
                  <c:v>471230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8F-482C-A010-D9933A79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446880"/>
        <c:axId val="772044624"/>
      </c:barChart>
      <c:catAx>
        <c:axId val="8154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772044624"/>
        <c:crosses val="autoZero"/>
        <c:auto val="1"/>
        <c:lblAlgn val="ctr"/>
        <c:lblOffset val="100"/>
        <c:noMultiLvlLbl val="0"/>
      </c:catAx>
      <c:valAx>
        <c:axId val="77204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8154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  <a:latin typeface="Avenir Next LT Pro Demi" panose="020B0604020202020204" pitchFamily="34" charset="0"/>
              </a:rPr>
              <a:t>Legal Ounces Sold in Alaska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439838357957529E-2"/>
          <c:y val="7.7879252215801401E-2"/>
          <c:w val="0.91359210050757178"/>
          <c:h val="0.80018190006705936"/>
        </c:manualLayout>
      </c:layout>
      <c:lineChart>
        <c:grouping val="standard"/>
        <c:varyColors val="0"/>
        <c:ser>
          <c:idx val="0"/>
          <c:order val="0"/>
          <c:tx>
            <c:strRef>
              <c:f>'Data and Charts'!$B$20</c:f>
              <c:strCache>
                <c:ptCount val="1"/>
                <c:pt idx="0">
                  <c:v>Bud (Oz)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forward val="2"/>
            <c:dispRSqr val="1"/>
            <c:dispEq val="1"/>
            <c:trendlineLbl>
              <c:layout>
                <c:manualLayout>
                  <c:x val="7.3313180384565885E-2"/>
                  <c:y val="5.09330708661417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Charts'!$C$19:$M$19</c:f>
              <c:strCache>
                <c:ptCount val="11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</c:strCache>
            </c:strRef>
          </c:cat>
          <c:val>
            <c:numRef>
              <c:f>'Data and Charts'!$C$20:$F$20</c:f>
              <c:numCache>
                <c:formatCode>_(* #,##0_);_(* \(#,##0\);_(* "-"??_);_(@_)</c:formatCode>
                <c:ptCount val="4"/>
                <c:pt idx="0">
                  <c:v>291035</c:v>
                </c:pt>
                <c:pt idx="1">
                  <c:v>343271</c:v>
                </c:pt>
                <c:pt idx="2">
                  <c:v>377748</c:v>
                </c:pt>
                <c:pt idx="3">
                  <c:v>329691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B-4522-A15A-899F0D496A7C}"/>
            </c:ext>
          </c:extLst>
        </c:ser>
        <c:ser>
          <c:idx val="1"/>
          <c:order val="1"/>
          <c:tx>
            <c:strRef>
              <c:f>'Data and Charts'!$B$21</c:f>
              <c:strCache>
                <c:ptCount val="1"/>
                <c:pt idx="0">
                  <c:v>Immature (Oz)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forward val="2"/>
            <c:dispRSqr val="1"/>
            <c:dispEq val="0"/>
            <c:trendlineLbl>
              <c:layout>
                <c:manualLayout>
                  <c:x val="6.468319175848318E-2"/>
                  <c:y val="-5.56279527559055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Charts'!$C$19:$M$19</c:f>
              <c:strCache>
                <c:ptCount val="11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</c:strCache>
            </c:strRef>
          </c:cat>
          <c:val>
            <c:numRef>
              <c:f>'Data and Charts'!$C$21:$F$21</c:f>
              <c:numCache>
                <c:formatCode>_(* #,##0_);_(* \(#,##0\);_(* "-"??_);_(@_)</c:formatCode>
                <c:ptCount val="4"/>
                <c:pt idx="0">
                  <c:v>42146</c:v>
                </c:pt>
                <c:pt idx="1">
                  <c:v>125345</c:v>
                </c:pt>
                <c:pt idx="2">
                  <c:v>173538</c:v>
                </c:pt>
                <c:pt idx="3">
                  <c:v>239014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B-4522-A15A-899F0D496A7C}"/>
            </c:ext>
          </c:extLst>
        </c:ser>
        <c:ser>
          <c:idx val="2"/>
          <c:order val="2"/>
          <c:tx>
            <c:strRef>
              <c:f>'Data and Charts'!$B$22</c:f>
              <c:strCache>
                <c:ptCount val="1"/>
                <c:pt idx="0">
                  <c:v>Trim (Oz)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forward val="2"/>
            <c:dispRSqr val="1"/>
            <c:dispEq val="0"/>
            <c:trendlineLbl>
              <c:layout>
                <c:manualLayout>
                  <c:x val="6.6409189483699713E-2"/>
                  <c:y val="-3.05032808398950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'Data and Charts'!$C$19:$M$19</c:f>
              <c:strCache>
                <c:ptCount val="11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</c:strCache>
            </c:strRef>
          </c:cat>
          <c:val>
            <c:numRef>
              <c:f>'Data and Charts'!$C$22:$F$22</c:f>
              <c:numCache>
                <c:formatCode>_(* #,##0_);_(* \(#,##0\);_(* "-"??_);_(@_)</c:formatCode>
                <c:ptCount val="4"/>
                <c:pt idx="0">
                  <c:v>239463</c:v>
                </c:pt>
                <c:pt idx="1">
                  <c:v>289319</c:v>
                </c:pt>
                <c:pt idx="2">
                  <c:v>377614</c:v>
                </c:pt>
                <c:pt idx="3">
                  <c:v>471230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B-4522-A15A-899F0D496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124304"/>
        <c:axId val="954046944"/>
      </c:lineChart>
      <c:catAx>
        <c:axId val="107412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954046944"/>
        <c:crosses val="autoZero"/>
        <c:auto val="1"/>
        <c:lblAlgn val="ctr"/>
        <c:lblOffset val="100"/>
        <c:noMultiLvlLbl val="0"/>
      </c:catAx>
      <c:valAx>
        <c:axId val="95404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7412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56612869045668"/>
          <c:y val="0.92677141764996096"/>
          <c:w val="0.7128677426190867"/>
          <c:h val="6.0630159236132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Estimated Marijuana Tax Revenue:</a:t>
            </a:r>
            <a:r>
              <a:rPr lang="en-US" sz="1600" baseline="0">
                <a:solidFill>
                  <a:sysClr val="windowText" lastClr="000000"/>
                </a:solidFill>
                <a:latin typeface="Avenir Next LT Pro Demi" panose="020B0704020202020204" pitchFamily="34" charset="0"/>
              </a:rPr>
              <a:t> Current Law</a:t>
            </a:r>
            <a:endParaRPr lang="en-US" sz="1600">
              <a:solidFill>
                <a:sysClr val="windowText" lastClr="000000"/>
              </a:solidFill>
              <a:latin typeface="Avenir Next LT Pro Demi" panose="020B07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Charts'!$B$32</c:f>
              <c:strCache>
                <c:ptCount val="1"/>
                <c:pt idx="0">
                  <c:v>Actual Total Rev.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Charts'!$C$28:$N$28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Charts'!$C$32:$N$32</c:f>
              <c:numCache>
                <c:formatCode>_(* #,##0_);_(* \(#,##0\);_(* "-"??_);_(@_)</c:formatCode>
                <c:ptCount val="12"/>
                <c:pt idx="0">
                  <c:v>19197345</c:v>
                </c:pt>
                <c:pt idx="1">
                  <c:v>24636960</c:v>
                </c:pt>
                <c:pt idx="2">
                  <c:v>28890060</c:v>
                </c:pt>
                <c:pt idx="3">
                  <c:v>29528350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69B-AFA0-896D207F0718}"/>
            </c:ext>
          </c:extLst>
        </c:ser>
        <c:ser>
          <c:idx val="1"/>
          <c:order val="1"/>
          <c:tx>
            <c:v>Status Quo Revenue Forecast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'Data and Charts'!$C$28:$N$28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Charts'!$C$33:$N$33</c:f>
              <c:numCache>
                <c:formatCode>_(* #,##0_);_(* \(#,##0\);_(* "-"??_);_(@_)</c:formatCode>
                <c:ptCount val="12"/>
                <c:pt idx="0">
                  <c:v>19197345</c:v>
                </c:pt>
                <c:pt idx="1">
                  <c:v>24636960</c:v>
                </c:pt>
                <c:pt idx="2">
                  <c:v>28890060</c:v>
                </c:pt>
                <c:pt idx="3">
                  <c:v>29528350</c:v>
                </c:pt>
                <c:pt idx="4">
                  <c:v>28106845</c:v>
                </c:pt>
                <c:pt idx="5">
                  <c:v>24109645</c:v>
                </c:pt>
                <c:pt idx="6">
                  <c:v>21267195</c:v>
                </c:pt>
                <c:pt idx="7">
                  <c:v>24039595</c:v>
                </c:pt>
                <c:pt idx="8">
                  <c:v>26811995</c:v>
                </c:pt>
                <c:pt idx="9">
                  <c:v>29584395</c:v>
                </c:pt>
                <c:pt idx="10">
                  <c:v>32356795</c:v>
                </c:pt>
                <c:pt idx="11">
                  <c:v>35129195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69B-AFA0-896D207F0718}"/>
            </c:ext>
          </c:extLst>
        </c:ser>
        <c:ser>
          <c:idx val="2"/>
          <c:order val="2"/>
          <c:tx>
            <c:strRef>
              <c:f>'Data and Charts'!$K$2</c:f>
              <c:strCache>
                <c:ptCount val="1"/>
                <c:pt idx="0">
                  <c:v>Lower Growth Fcst.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'Data and Charts'!$C$13:$N$13</c:f>
              <c:numCache>
                <c:formatCode>_(* #,##0_);_(* \(#,##0\);_(* "-"??_);_(@_)</c:formatCode>
                <c:ptCount val="12"/>
                <c:pt idx="3" formatCode="_(&quot;$&quot;* #,##0_);_(&quot;$&quot;* \(#,##0\);_(&quot;$&quot;* &quot;-&quot;??_);_(@_)">
                  <c:v>29528350</c:v>
                </c:pt>
                <c:pt idx="4" formatCode="_(&quot;$&quot;* #,##0_);_(&quot;$&quot;* \(#,##0\);_(&quot;$&quot;* &quot;-&quot;??_);_(@_)">
                  <c:v>13750229.597010609</c:v>
                </c:pt>
                <c:pt idx="5" formatCode="_(&quot;$&quot;* #,##0_);_(&quot;$&quot;* \(#,##0\);_(&quot;$&quot;* &quot;-&quot;??_);_(@_)">
                  <c:v>14519754.191770853</c:v>
                </c:pt>
                <c:pt idx="6" formatCode="_(&quot;$&quot;* #,##0_);_(&quot;$&quot;* \(#,##0\);_(&quot;$&quot;* &quot;-&quot;??_);_(@_)">
                  <c:v>23633773.74718659</c:v>
                </c:pt>
                <c:pt idx="7" formatCode="_(&quot;$&quot;* #,##0_);_(&quot;$&quot;* \(#,##0\);_(&quot;$&quot;* &quot;-&quot;??_);_(@_)">
                  <c:v>33289614.09068422</c:v>
                </c:pt>
                <c:pt idx="8" formatCode="_(&quot;$&quot;* #,##0_);_(&quot;$&quot;* \(#,##0\);_(&quot;$&quot;* &quot;-&quot;??_);_(@_)">
                  <c:v>34341424.737261854</c:v>
                </c:pt>
                <c:pt idx="9" formatCode="_(&quot;$&quot;* #,##0_);_(&quot;$&quot;* \(#,##0\);_(&quot;$&quot;* &quot;-&quot;??_);_(@_)">
                  <c:v>35282301.421923913</c:v>
                </c:pt>
                <c:pt idx="10" formatCode="_(&quot;$&quot;* #,##0_);_(&quot;$&quot;* \(#,##0\);_(&quot;$&quot;* &quot;-&quot;??_);_(@_)">
                  <c:v>36133427.912990749</c:v>
                </c:pt>
                <c:pt idx="11" formatCode="_(&quot;$&quot;* #,##0_);_(&quot;$&quot;* \(#,##0\);_(&quot;$&quot;* &quot;-&quot;??_);_(@_)">
                  <c:v>36910445.521520294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69B-AFA0-896D207F0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8268944"/>
        <c:axId val="42926704"/>
      </c:lineChart>
      <c:catAx>
        <c:axId val="170826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42926704"/>
        <c:crosses val="autoZero"/>
        <c:auto val="1"/>
        <c:lblAlgn val="ctr"/>
        <c:lblOffset val="100"/>
        <c:noMultiLvlLbl val="0"/>
      </c:catAx>
      <c:valAx>
        <c:axId val="42926704"/>
        <c:scaling>
          <c:orientation val="minMax"/>
          <c:max val="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0826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spc="0" baseline="0">
                <a:solidFill>
                  <a:sysClr val="windowText" lastClr="000000"/>
                </a:solidFill>
                <a:latin typeface="Avenir Next LT Pro Demi" panose="020B0604020202020204" pitchFamily="34" charset="0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Avenir Next LT Pro Demi" panose="020B0604020202020204" pitchFamily="34" charset="0"/>
                <a:ea typeface="+mn-ea"/>
                <a:cs typeface="+mn-cs"/>
              </a:rPr>
              <a:t>Estimated Legal Ounces Sold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spc="0" baseline="0">
              <a:solidFill>
                <a:sysClr val="windowText" lastClr="000000"/>
              </a:solidFill>
              <a:latin typeface="Avenir Next LT Pro Demi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'Market Sizing'!$B$30</c:f>
              <c:strCache>
                <c:ptCount val="1"/>
                <c:pt idx="0">
                  <c:v>Status Quo Tax Forecast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Charts'!$C$3:$N$3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Charts'!$C$23:$N$23</c:f>
              <c:numCache>
                <c:formatCode>_(* #,##0_);_(* \(#,##0\);_(* "-"??_);_(@_)</c:formatCode>
                <c:ptCount val="12"/>
                <c:pt idx="0">
                  <c:v>572644</c:v>
                </c:pt>
                <c:pt idx="1">
                  <c:v>757935</c:v>
                </c:pt>
                <c:pt idx="2">
                  <c:v>928900</c:v>
                </c:pt>
                <c:pt idx="3">
                  <c:v>1039935</c:v>
                </c:pt>
                <c:pt idx="4">
                  <c:v>1092708</c:v>
                </c:pt>
                <c:pt idx="5">
                  <c:v>1099556</c:v>
                </c:pt>
                <c:pt idx="6">
                  <c:v>1129499</c:v>
                </c:pt>
                <c:pt idx="7">
                  <c:v>1271739</c:v>
                </c:pt>
                <c:pt idx="8">
                  <c:v>1413979</c:v>
                </c:pt>
                <c:pt idx="9">
                  <c:v>1556219</c:v>
                </c:pt>
                <c:pt idx="10">
                  <c:v>1698459</c:v>
                </c:pt>
                <c:pt idx="11">
                  <c:v>1840699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8-492D-8D2D-D686C3537ED4}"/>
            </c:ext>
          </c:extLst>
        </c:ser>
        <c:ser>
          <c:idx val="1"/>
          <c:order val="1"/>
          <c:tx>
            <c:strRef>
              <c:f>'Data and Charts'!$J$2</c:f>
              <c:strCache>
                <c:ptCount val="1"/>
                <c:pt idx="0">
                  <c:v>Lower Growth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'Data and Charts'!$C$3:$N$3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Charts'!$C$5:$N$5</c:f>
              <c:numCache>
                <c:formatCode>General</c:formatCode>
                <c:ptCount val="12"/>
                <c:pt idx="3" formatCode="_(* #,##0_);_(* \(#,##0\);_(* &quot;-&quot;??_);_(@_)">
                  <c:v>1039935</c:v>
                </c:pt>
                <c:pt idx="4" formatCode="_(* #,##0_);_(* \(#,##0\);_(* &quot;-&quot;??_);_(@_)">
                  <c:v>1100018.3677608487</c:v>
                </c:pt>
                <c:pt idx="5" formatCode="_(* #,##0_);_(* \(#,##0\);_(* &quot;-&quot;??_);_(@_)">
                  <c:v>1161580.3353416682</c:v>
                </c:pt>
                <c:pt idx="6" formatCode="_(* #,##0_);_(* \(#,##0\);_(* &quot;-&quot;??_);_(@_)">
                  <c:v>1213630.2372894208</c:v>
                </c:pt>
                <c:pt idx="7" formatCode="_(* #,##0_);_(* \(#,##0\);_(* &quot;-&quot;??_);_(@_)">
                  <c:v>1258717.9131974466</c:v>
                </c:pt>
                <c:pt idx="8" formatCode="_(* #,##0_);_(* \(#,##0\);_(* &quot;-&quot;??_);_(@_)">
                  <c:v>1298488.0618850382</c:v>
                </c:pt>
                <c:pt idx="9" formatCode="_(* #,##0_);_(* \(#,##0\);_(* &quot;-&quot;??_);_(@_)">
                  <c:v>1334063.6721599973</c:v>
                </c:pt>
                <c:pt idx="10" formatCode="_(* #,##0_);_(* \(#,##0\);_(* &quot;-&quot;??_);_(@_)">
                  <c:v>1366245.7262320064</c:v>
                </c:pt>
                <c:pt idx="11" formatCode="_(* #,##0_);_(* \(#,##0\);_(* &quot;-&quot;??_);_(@_)">
                  <c:v>1395625.6397408168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8-492D-8D2D-D686C3537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921360"/>
        <c:axId val="32412720"/>
      </c:lineChart>
      <c:catAx>
        <c:axId val="108792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32412720"/>
        <c:crosses val="autoZero"/>
        <c:auto val="1"/>
        <c:lblAlgn val="ctr"/>
        <c:lblOffset val="100"/>
        <c:noMultiLvlLbl val="0"/>
      </c:catAx>
      <c:valAx>
        <c:axId val="3241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8792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venir Next LT Pro Demi" panose="020B07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spc="0" baseline="0">
                <a:solidFill>
                  <a:sysClr val="windowText" lastClr="000000"/>
                </a:solidFill>
                <a:latin typeface="Avenir Next LT Pro Demi" panose="020B0604020202020204" pitchFamily="34" charset="0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Avenir Next LT Pro Demi" panose="020B0604020202020204" pitchFamily="34" charset="0"/>
                <a:ea typeface="+mn-ea"/>
                <a:cs typeface="+mn-cs"/>
              </a:rPr>
              <a:t>Weighted Average Tax per Oz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spc="0" baseline="0">
              <a:solidFill>
                <a:sysClr val="windowText" lastClr="000000"/>
              </a:solidFill>
              <a:latin typeface="Avenir Next LT Pro Demi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'Data and Charts'!$C$37:$N$37</c:f>
              <c:strCache>
                <c:ptCount val="12"/>
                <c:pt idx="0">
                  <c:v>FY 2019</c:v>
                </c:pt>
                <c:pt idx="1">
                  <c:v>FY 2020</c:v>
                </c:pt>
                <c:pt idx="2">
                  <c:v>FY 2021</c:v>
                </c:pt>
                <c:pt idx="3">
                  <c:v>FY 2022</c:v>
                </c:pt>
                <c:pt idx="4">
                  <c:v>FY 2023e</c:v>
                </c:pt>
                <c:pt idx="5">
                  <c:v>FY 2024e</c:v>
                </c:pt>
                <c:pt idx="6">
                  <c:v>FY 2025e</c:v>
                </c:pt>
                <c:pt idx="7">
                  <c:v>FY 2026e</c:v>
                </c:pt>
                <c:pt idx="8">
                  <c:v>FY 2027e</c:v>
                </c:pt>
                <c:pt idx="9">
                  <c:v>FY 2028e</c:v>
                </c:pt>
                <c:pt idx="10">
                  <c:v>FY 2029e</c:v>
                </c:pt>
                <c:pt idx="11">
                  <c:v>FY 2030e</c:v>
                </c:pt>
              </c:strCache>
            </c:strRef>
          </c:cat>
          <c:val>
            <c:numRef>
              <c:f>'Data and Charts'!$C$34:$N$34</c:f>
              <c:numCache>
                <c:formatCode>_("$"* #,##0_);_("$"* \(#,##0\);_("$"* "-"??_);_(@_)</c:formatCode>
                <c:ptCount val="12"/>
                <c:pt idx="0">
                  <c:v>33.524048099691953</c:v>
                </c:pt>
                <c:pt idx="1">
                  <c:v>32.505373152051298</c:v>
                </c:pt>
                <c:pt idx="2">
                  <c:v>31.101367208526213</c:v>
                </c:pt>
                <c:pt idx="3">
                  <c:v>28.394418881949353</c:v>
                </c:pt>
                <c:pt idx="4">
                  <c:v>25.722192022022352</c:v>
                </c:pt>
                <c:pt idx="5">
                  <c:v>21.926709508201494</c:v>
                </c:pt>
                <c:pt idx="6">
                  <c:v>18.828874571823437</c:v>
                </c:pt>
                <c:pt idx="7">
                  <c:v>18.902931340471589</c:v>
                </c:pt>
                <c:pt idx="8">
                  <c:v>18.962088545869491</c:v>
                </c:pt>
                <c:pt idx="9">
                  <c:v>19.010431693739761</c:v>
                </c:pt>
                <c:pt idx="10">
                  <c:v>19.050677702552726</c:v>
                </c:pt>
                <c:pt idx="11">
                  <c:v>19.08470369136942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4-4606-97E7-668B673DB9B7}"/>
            </c:ext>
          </c:extLst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'Data and Charts'!$C$35:$N$35</c:f>
              <c:numCache>
                <c:formatCode>_("$"* #,##0_);_("$"* \(#,##0\);_("$"* "-"??_);_(@_)</c:formatCode>
                <c:ptCount val="12"/>
                <c:pt idx="0">
                  <c:v>33.524048099691953</c:v>
                </c:pt>
                <c:pt idx="1">
                  <c:v>32.505373152051298</c:v>
                </c:pt>
                <c:pt idx="2">
                  <c:v>31.101367208526213</c:v>
                </c:pt>
                <c:pt idx="3">
                  <c:v>28.394418881949353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4-4606-97E7-668B673DB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345471"/>
        <c:axId val="1668784704"/>
      </c:lineChart>
      <c:catAx>
        <c:axId val="78934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68784704"/>
        <c:crosses val="autoZero"/>
        <c:auto val="1"/>
        <c:lblAlgn val="ctr"/>
        <c:lblOffset val="100"/>
        <c:noMultiLvlLbl val="0"/>
      </c:catAx>
      <c:valAx>
        <c:axId val="166878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venir Next LT Pro Demi" panose="020B0704020202020204" pitchFamily="34" charset="0"/>
                <a:ea typeface="+mn-ea"/>
                <a:cs typeface="+mn-cs"/>
              </a:defRPr>
            </a:pPr>
            <a:endParaRPr lang="en-US"/>
          </a:p>
        </c:txPr>
        <c:crossAx val="789345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Mix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DOR Data'!$C$8</c:f>
              <c:strCache>
                <c:ptCount val="1"/>
                <c:pt idx="0">
                  <c:v>Bud and Flower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Data'!$D$8:$O$8</c:f>
              <c:numCache>
                <c:formatCode>#,##0</c:formatCode>
                <c:ptCount val="12"/>
                <c:pt idx="0">
                  <c:v>24823</c:v>
                </c:pt>
                <c:pt idx="1">
                  <c:v>26406</c:v>
                </c:pt>
                <c:pt idx="2">
                  <c:v>26284</c:v>
                </c:pt>
                <c:pt idx="3">
                  <c:v>23108</c:v>
                </c:pt>
                <c:pt idx="4">
                  <c:v>22924</c:v>
                </c:pt>
                <c:pt idx="5">
                  <c:v>21690</c:v>
                </c:pt>
                <c:pt idx="6">
                  <c:v>21969</c:v>
                </c:pt>
                <c:pt idx="7">
                  <c:v>19748</c:v>
                </c:pt>
                <c:pt idx="8">
                  <c:v>23696</c:v>
                </c:pt>
                <c:pt idx="9">
                  <c:v>22700</c:v>
                </c:pt>
                <c:pt idx="10">
                  <c:v>21511</c:v>
                </c:pt>
                <c:pt idx="11">
                  <c:v>19527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9-4184-A8BF-A24B71B13B49}"/>
            </c:ext>
          </c:extLst>
        </c:ser>
        <c:ser>
          <c:idx val="1"/>
          <c:order val="1"/>
          <c:tx>
            <c:strRef>
              <c:f>'Monthly DOR Data'!$C$9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Data'!$D$9:$O$9</c:f>
              <c:numCache>
                <c:formatCode>#,##0</c:formatCode>
                <c:ptCount val="12"/>
                <c:pt idx="0">
                  <c:v>22830</c:v>
                </c:pt>
                <c:pt idx="1">
                  <c:v>26468</c:v>
                </c:pt>
                <c:pt idx="2">
                  <c:v>28289</c:v>
                </c:pt>
                <c:pt idx="3">
                  <c:v>23208</c:v>
                </c:pt>
                <c:pt idx="4">
                  <c:v>22356</c:v>
                </c:pt>
                <c:pt idx="5">
                  <c:v>20339</c:v>
                </c:pt>
                <c:pt idx="6">
                  <c:v>28132</c:v>
                </c:pt>
                <c:pt idx="7">
                  <c:v>22592</c:v>
                </c:pt>
                <c:pt idx="8">
                  <c:v>26412</c:v>
                </c:pt>
                <c:pt idx="9">
                  <c:v>27338</c:v>
                </c:pt>
                <c:pt idx="10">
                  <c:v>25591</c:v>
                </c:pt>
                <c:pt idx="11">
                  <c:v>26984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9-4184-A8BF-A24B71B13B49}"/>
            </c:ext>
          </c:extLst>
        </c:ser>
        <c:ser>
          <c:idx val="2"/>
          <c:order val="2"/>
          <c:tx>
            <c:strRef>
              <c:f>'Monthly DOR Data'!$C$10</c:f>
              <c:strCache>
                <c:ptCount val="1"/>
                <c:pt idx="0">
                  <c:v>Trim - Remainder of Plant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Data'!$D$10:$O$10</c:f>
              <c:numCache>
                <c:formatCode>#,##0</c:formatCode>
                <c:ptCount val="12"/>
                <c:pt idx="0">
                  <c:v>42820</c:v>
                </c:pt>
                <c:pt idx="1">
                  <c:v>41812</c:v>
                </c:pt>
                <c:pt idx="2">
                  <c:v>42454</c:v>
                </c:pt>
                <c:pt idx="3">
                  <c:v>42209</c:v>
                </c:pt>
                <c:pt idx="4">
                  <c:v>41429</c:v>
                </c:pt>
                <c:pt idx="5">
                  <c:v>37730</c:v>
                </c:pt>
                <c:pt idx="6">
                  <c:v>42676</c:v>
                </c:pt>
                <c:pt idx="7">
                  <c:v>43409</c:v>
                </c:pt>
                <c:pt idx="8">
                  <c:v>48582</c:v>
                </c:pt>
                <c:pt idx="9">
                  <c:v>41389</c:v>
                </c:pt>
                <c:pt idx="10">
                  <c:v>43045</c:v>
                </c:pt>
                <c:pt idx="11">
                  <c:v>42059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9-4184-A8BF-A24B71B13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79136"/>
        <c:axId val="2081483936"/>
      </c:lineChart>
      <c:dateAx>
        <c:axId val="2081479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3936"/>
        <c:crosses val="autoZero"/>
        <c:auto val="1"/>
        <c:lblOffset val="100"/>
        <c:baseTimeUnit val="months"/>
      </c:dateAx>
      <c:valAx>
        <c:axId val="208148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7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 Mix w/ fcst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DOR Data'!$C$15</c:f>
              <c:strCache>
                <c:ptCount val="1"/>
                <c:pt idx="0">
                  <c:v>Bud and Flower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3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Data'!$D$15:$O$15</c:f>
              <c:numCache>
                <c:formatCode>0%</c:formatCode>
                <c:ptCount val="12"/>
                <c:pt idx="0">
                  <c:v>0.27436914880682634</c:v>
                </c:pt>
                <c:pt idx="1">
                  <c:v>0.27887966542044229</c:v>
                </c:pt>
                <c:pt idx="2">
                  <c:v>0.27089366877260967</c:v>
                </c:pt>
                <c:pt idx="3">
                  <c:v>0.26103360632589662</c:v>
                </c:pt>
                <c:pt idx="4">
                  <c:v>0.26437855355268775</c:v>
                </c:pt>
                <c:pt idx="5">
                  <c:v>0.27194423199889667</c:v>
                </c:pt>
                <c:pt idx="6">
                  <c:v>0.23679360186253059</c:v>
                </c:pt>
                <c:pt idx="7">
                  <c:v>0.23030006180830098</c:v>
                </c:pt>
                <c:pt idx="8">
                  <c:v>0.2401053804843449</c:v>
                </c:pt>
                <c:pt idx="9">
                  <c:v>0.24828551740733043</c:v>
                </c:pt>
                <c:pt idx="10">
                  <c:v>0.2386213628850655</c:v>
                </c:pt>
                <c:pt idx="11">
                  <c:v>0.22046968499491928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8-465E-A144-31FDA1575DA1}"/>
            </c:ext>
          </c:extLst>
        </c:ser>
        <c:ser>
          <c:idx val="1"/>
          <c:order val="1"/>
          <c:tx>
            <c:strRef>
              <c:f>'Monthly DOR Data'!$C$16</c:f>
              <c:strCache>
                <c:ptCount val="1"/>
                <c:pt idx="0">
                  <c:v>Immature/Seedy/Failed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forward val="3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Data'!$D$16:$O$16</c:f>
              <c:numCache>
                <c:formatCode>0%</c:formatCode>
                <c:ptCount val="12"/>
                <c:pt idx="0">
                  <c:v>0.25234047726946163</c:v>
                </c:pt>
                <c:pt idx="1">
                  <c:v>0.27953446127199377</c:v>
                </c:pt>
                <c:pt idx="2">
                  <c:v>0.29155801993259606</c:v>
                </c:pt>
                <c:pt idx="3">
                  <c:v>0.26216323072578368</c:v>
                </c:pt>
                <c:pt idx="4">
                  <c:v>0.25782790713766734</c:v>
                </c:pt>
                <c:pt idx="5">
                  <c:v>0.25500570468536465</c:v>
                </c:pt>
                <c:pt idx="6">
                  <c:v>0.30322170365500067</c:v>
                </c:pt>
                <c:pt idx="7">
                  <c:v>0.26346662934844722</c:v>
                </c:pt>
                <c:pt idx="8">
                  <c:v>0.26762589928057556</c:v>
                </c:pt>
                <c:pt idx="9">
                  <c:v>0.29901451431196474</c:v>
                </c:pt>
                <c:pt idx="10">
                  <c:v>0.28388077251600163</c:v>
                </c:pt>
                <c:pt idx="11">
                  <c:v>0.30466297843513607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8-465E-A144-31FDA1575DA1}"/>
            </c:ext>
          </c:extLst>
        </c:ser>
        <c:ser>
          <c:idx val="2"/>
          <c:order val="2"/>
          <c:tx>
            <c:strRef>
              <c:f>'Monthly DOR Data'!$C$17</c:f>
              <c:strCache>
                <c:ptCount val="1"/>
                <c:pt idx="0">
                  <c:v>Trim - Remainder of Plant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forward val="3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'Monthly DOR Data'!$D$6:$O$6</c:f>
              <c:numCache>
                <c:formatCode>mmm\-yy</c:formatCode>
                <c:ptCount val="12"/>
                <c:pt idx="0">
                  <c:v>44743</c:v>
                </c:pt>
                <c:pt idx="1">
                  <c:v>44774</c:v>
                </c:pt>
                <c:pt idx="2">
                  <c:v>44805</c:v>
                </c:pt>
                <c:pt idx="3">
                  <c:v>44835</c:v>
                </c:pt>
                <c:pt idx="4">
                  <c:v>44866</c:v>
                </c:pt>
                <c:pt idx="5">
                  <c:v>44896</c:v>
                </c:pt>
                <c:pt idx="6">
                  <c:v>44927</c:v>
                </c:pt>
                <c:pt idx="7">
                  <c:v>44958</c:v>
                </c:pt>
                <c:pt idx="8">
                  <c:v>44986</c:v>
                </c:pt>
                <c:pt idx="9">
                  <c:v>45017</c:v>
                </c:pt>
                <c:pt idx="10">
                  <c:v>45047</c:v>
                </c:pt>
                <c:pt idx="11">
                  <c:v>45078</c:v>
                </c:pt>
              </c:numCache>
            </c:numRef>
          </c:cat>
          <c:val>
            <c:numRef>
              <c:f>'Monthly DOR Data'!$D$17:$O$17</c:f>
              <c:numCache>
                <c:formatCode>0%</c:formatCode>
                <c:ptCount val="12"/>
                <c:pt idx="0">
                  <c:v>0.47329037392371204</c:v>
                </c:pt>
                <c:pt idx="1">
                  <c:v>0.44158587330756394</c:v>
                </c:pt>
                <c:pt idx="2">
                  <c:v>0.43754831129479421</c:v>
                </c:pt>
                <c:pt idx="3">
                  <c:v>0.4768031629483197</c:v>
                </c:pt>
                <c:pt idx="4">
                  <c:v>0.47779353930964491</c:v>
                </c:pt>
                <c:pt idx="5">
                  <c:v>0.47305006331573868</c:v>
                </c:pt>
                <c:pt idx="6">
                  <c:v>0.4599846944824687</c:v>
                </c:pt>
                <c:pt idx="7">
                  <c:v>0.50623330884325179</c:v>
                </c:pt>
                <c:pt idx="8">
                  <c:v>0.49226872023507956</c:v>
                </c:pt>
                <c:pt idx="9">
                  <c:v>0.4526999682807048</c:v>
                </c:pt>
                <c:pt idx="10">
                  <c:v>0.47749786459893284</c:v>
                </c:pt>
                <c:pt idx="11">
                  <c:v>0.47486733656994468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8-465E-A144-31FDA157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81056"/>
        <c:axId val="2081494016"/>
      </c:lineChart>
      <c:dateAx>
        <c:axId val="2081481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94016"/>
        <c:crosses val="autoZero"/>
        <c:auto val="1"/>
        <c:lblOffset val="100"/>
        <c:baseTimeUnit val="months"/>
      </c:dateAx>
      <c:valAx>
        <c:axId val="2081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4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142874</xdr:rowOff>
    </xdr:from>
    <xdr:to>
      <xdr:col>1</xdr:col>
      <xdr:colOff>352425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DFC63-E027-4F02-9D77-79D3159C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2874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48</xdr:row>
      <xdr:rowOff>28575</xdr:rowOff>
    </xdr:from>
    <xdr:to>
      <xdr:col>9</xdr:col>
      <xdr:colOff>104776</xdr:colOff>
      <xdr:row>61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D1EA75-754D-1F77-5BD4-12DF700D5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193862</xdr:colOff>
      <xdr:row>62</xdr:row>
      <xdr:rowOff>105894</xdr:rowOff>
    </xdr:from>
    <xdr:to>
      <xdr:col>5</xdr:col>
      <xdr:colOff>557493</xdr:colOff>
      <xdr:row>89</xdr:row>
      <xdr:rowOff>1120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184E03-5AAC-5E3C-69A0-989E2E8D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200025</xdr:colOff>
      <xdr:row>48</xdr:row>
      <xdr:rowOff>180975</xdr:rowOff>
    </xdr:from>
    <xdr:to>
      <xdr:col>14</xdr:col>
      <xdr:colOff>390525</xdr:colOff>
      <xdr:row>62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6730BB-1ED6-B8C6-52EE-6F9246943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461860</xdr:colOff>
      <xdr:row>35</xdr:row>
      <xdr:rowOff>80225</xdr:rowOff>
    </xdr:from>
    <xdr:to>
      <xdr:col>29</xdr:col>
      <xdr:colOff>71055</xdr:colOff>
      <xdr:row>68</xdr:row>
      <xdr:rowOff>166918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3497421-8D9E-A1F7-C2C7-B3717EDA4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220093</xdr:colOff>
      <xdr:row>1</xdr:row>
      <xdr:rowOff>137932</xdr:rowOff>
    </xdr:from>
    <xdr:to>
      <xdr:col>28</xdr:col>
      <xdr:colOff>433037</xdr:colOff>
      <xdr:row>32</xdr:row>
      <xdr:rowOff>166082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6975E7-4BD2-E47C-45B3-40CCD9FCF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603996</xdr:colOff>
      <xdr:row>63</xdr:row>
      <xdr:rowOff>123265</xdr:rowOff>
    </xdr:from>
    <xdr:to>
      <xdr:col>13</xdr:col>
      <xdr:colOff>1042147</xdr:colOff>
      <xdr:row>85</xdr:row>
      <xdr:rowOff>112058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70ED4C9-C15A-4217-5381-DD712431C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285749</xdr:colOff>
      <xdr:row>69</xdr:row>
      <xdr:rowOff>174812</xdr:rowOff>
    </xdr:from>
    <xdr:to>
      <xdr:col>28</xdr:col>
      <xdr:colOff>500902</xdr:colOff>
      <xdr:row>103</xdr:row>
      <xdr:rowOff>135188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BE5E405-9642-3A16-C326-551A9B20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333373</xdr:colOff>
      <xdr:row>18</xdr:row>
      <xdr:rowOff>38098</xdr:rowOff>
    </xdr:from>
    <xdr:to>
      <xdr:col>12</xdr:col>
      <xdr:colOff>581023</xdr:colOff>
      <xdr:row>32</xdr:row>
      <xdr:rowOff>114298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D9DD7-9BB9-4E8B-67E4-DDCACA698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276224</xdr:colOff>
      <xdr:row>18</xdr:row>
      <xdr:rowOff>95250</xdr:rowOff>
    </xdr:from>
    <xdr:to>
      <xdr:col>6</xdr:col>
      <xdr:colOff>590549</xdr:colOff>
      <xdr:row>32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F6E2AA-708E-F02E-DC62-0E275FA81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604837</xdr:colOff>
      <xdr:row>18</xdr:row>
      <xdr:rowOff>9525</xdr:rowOff>
    </xdr:from>
    <xdr:to>
      <xdr:col>21</xdr:col>
      <xdr:colOff>300037</xdr:colOff>
      <xdr:row>32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53A28A-837A-F534-A87C-3062C5EC4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66674</xdr:colOff>
      <xdr:row>1</xdr:row>
      <xdr:rowOff>85725</xdr:rowOff>
    </xdr:from>
    <xdr:to>
      <xdr:col>21</xdr:col>
      <xdr:colOff>571499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62AAB8-2CDB-D67B-FAA4-92083A5B9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266701</xdr:colOff>
      <xdr:row>47</xdr:row>
      <xdr:rowOff>57150</xdr:rowOff>
    </xdr:from>
    <xdr:to>
      <xdr:col>6</xdr:col>
      <xdr:colOff>1</xdr:colOff>
      <xdr:row>62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92B5D8-F45B-471E-88EB-31663AB60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238125</xdr:colOff>
      <xdr:row>46</xdr:row>
      <xdr:rowOff>9525</xdr:rowOff>
    </xdr:from>
    <xdr:to>
      <xdr:col>14</xdr:col>
      <xdr:colOff>43815</xdr:colOff>
      <xdr:row>61</xdr:row>
      <xdr:rowOff>41529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DEBB0A-4663-404E-87CD-0FFC66B84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523875</xdr:colOff>
      <xdr:row>33</xdr:row>
      <xdr:rowOff>104775</xdr:rowOff>
    </xdr:from>
    <xdr:to>
      <xdr:col>21</xdr:col>
      <xdr:colOff>219075</xdr:colOff>
      <xdr:row>47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DB787D-B99A-5D71-63E6-BBCE63175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447674</xdr:colOff>
      <xdr:row>5</xdr:row>
      <xdr:rowOff>76201</xdr:rowOff>
    </xdr:from>
    <xdr:to>
      <xdr:col>39</xdr:col>
      <xdr:colOff>409575</xdr:colOff>
      <xdr:row>27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E67358-D75D-8A59-EE98-B02D63F4F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319087</xdr:colOff>
      <xdr:row>13</xdr:row>
      <xdr:rowOff>123825</xdr:rowOff>
    </xdr:from>
    <xdr:to>
      <xdr:col>15</xdr:col>
      <xdr:colOff>242887</xdr:colOff>
      <xdr:row>28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9225BB-4892-B5C7-C8CD-B19CC360B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5</xdr:row>
      <xdr:rowOff>95250</xdr:rowOff>
    </xdr:from>
    <xdr:to>
      <xdr:col>8</xdr:col>
      <xdr:colOff>371856</xdr:colOff>
      <xdr:row>32</xdr:row>
      <xdr:rowOff>99822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D829FB-2288-A67A-5C9C-44B1648CF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DC6B1C02-F8E3-4132-928A-BA5A63EEAB75}" autoFormatId="16" applyNumberFormats="0" applyBorderFormats="0" applyFontFormats="0" applyPatternFormats="0" applyAlignmentFormats="0" applyWidthHeightFormats="0">
  <queryTableRefresh nextId="10">
    <queryTableFields count="9">
      <queryTableField id="1" name="Average Market Rate as of:" tableColumnId="1"/>
      <queryTableField id="2" name="Bud ($/lb)" tableColumnId="2"/>
      <queryTableField id="3" name="Trim ($/lb)" tableColumnId="3"/>
      <queryTableField id="4" name="Bud Allocated for Extraction ($/lb)" tableColumnId="4"/>
      <queryTableField id="5" name="Trim Allocated for Extraction ($/lb)" tableColumnId="5"/>
      <queryTableField id="6" name="Immature Plant ($/ea)" tableColumnId="6"/>
      <queryTableField id="7" name="Wet Whole Plant ($/lb)" tableColumnId="7"/>
      <queryTableField id="8" name="Seed ($/ea)" tableColumnId="8"/>
      <queryTableField id="9" name="Contaminated Product Allocated for Extraction ($/lb)" tableColumnId="9"/>
    </queryTableFields>
  </queryTableRefresh>
  <extLst>
    <ext xmlns:x15="http://schemas.microsoft.com/office/spreadsheetml/2010/11/main" uri="{883FBD77-0823-4a55-B5E3-86C4891E6966}">
      <x15:queryTable sourceDataName="Query - Table001 (Page 1-2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CA1CA1-7065-4C3E-BCD7-281636550E1E}" name="Table001__Page_1_2" displayName="Table001__Page_1_2" ref="C2:K35" tableType="queryTable" totalsRowShown="0">
  <autoFilter ref="C2:K35" xr:uid="{7CCA1CA1-7065-4C3E-BCD7-281636550E1E}"/>
  <tableColumns count="9">
    <tableColumn id="1" xr3:uid="{F46C02C8-5BE6-47B2-B22D-8B876281A029}" uniqueName="1" name="Average Market Rate as of:" queryTableFieldId="1" dataDxfId="5"/>
    <tableColumn id="2" xr3:uid="{93C8B33E-33A2-434B-9889-C9B61BD60E62}" uniqueName="2" name="Bud ($/lb)" queryTableFieldId="2"/>
    <tableColumn id="3" xr3:uid="{6E1FE380-137A-4DDB-9029-1734DDE83780}" uniqueName="3" name="Trim ($/lb)" queryTableFieldId="3"/>
    <tableColumn id="4" xr3:uid="{D7ACC27C-60D2-412A-B8F9-E15771530983}" uniqueName="4" name="Bud Allocated for Extraction ($/lb)" queryTableFieldId="4" dataDxfId="4"/>
    <tableColumn id="5" xr3:uid="{684CF58A-338E-4667-B5BD-9A6D5195E74D}" uniqueName="5" name="Trim Allocated for Extraction ($/lb)" queryTableFieldId="5" dataDxfId="3"/>
    <tableColumn id="6" xr3:uid="{3FC7458C-6C91-4762-9CDB-B110F7D2F7D7}" uniqueName="6" name="Immature Plant ($/ea)" queryTableFieldId="6"/>
    <tableColumn id="7" xr3:uid="{192941FF-6C86-4A32-B2A6-DC9569A98E41}" uniqueName="7" name="Wet Whole Plant ($/lb)" queryTableFieldId="7" dataDxfId="2"/>
    <tableColumn id="8" xr3:uid="{8F8E3005-3029-4F96-87F4-E5FA5EA89179}" uniqueName="8" name="Seed ($/ea)" queryTableFieldId="8" dataDxfId="1"/>
    <tableColumn id="9" xr3:uid="{9431E404-C939-4004-B6FE-32DB3B7EDD26}" uniqueName="9" name="Contaminated Product Allocated for Extraction ($/lb)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dor.colorado.gov/data-and-reports/marijuana-data/marijuana-tax-reports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lcb.wa.gov/sites/default/files/publications/2022%20annual-report-final-4-20-23.pdf" TargetMode="External"/><Relationship Id="rId7" Type="http://schemas.openxmlformats.org/officeDocument/2006/relationships/hyperlink" Target="https://mtrevenue.gov/cannabis-sales-reports/" TargetMode="External"/><Relationship Id="rId12" Type="http://schemas.openxmlformats.org/officeDocument/2006/relationships/hyperlink" Target="https://www.urban.org/policy-centers/cross-center-initiatives/state-and-local-finance-initiative/state-and-local-backgrounders/marijuana-taxes" TargetMode="External"/><Relationship Id="rId2" Type="http://schemas.openxmlformats.org/officeDocument/2006/relationships/hyperlink" Target="https://www.cdtfa.ca.gov/dataportal/dataset.htm?url=CannabisTaxRevenues" TargetMode="External"/><Relationship Id="rId1" Type="http://schemas.openxmlformats.org/officeDocument/2006/relationships/hyperlink" Target="https://live.laborstats.alaska.gov/pop/index.html" TargetMode="External"/><Relationship Id="rId6" Type="http://schemas.openxmlformats.org/officeDocument/2006/relationships/hyperlink" Target="https://azdor.gov/reports-statistics-and-legal-research/marijuana-tax-collection" TargetMode="External"/><Relationship Id="rId11" Type="http://schemas.openxmlformats.org/officeDocument/2006/relationships/hyperlink" Target="https://www.urban.org/policy-centers/cross-center-initiatives/state-and-local-finance-initiative/state-and-local-backgrounders/marijuana-taxes" TargetMode="External"/><Relationship Id="rId5" Type="http://schemas.openxmlformats.org/officeDocument/2006/relationships/hyperlink" Target="https://tax.nv.gov/Publications/Cannabis_Statistics_and_Reports/" TargetMode="External"/><Relationship Id="rId10" Type="http://schemas.openxmlformats.org/officeDocument/2006/relationships/hyperlink" Target="https://www.illinois.gov/news/press-release.25213.html" TargetMode="External"/><Relationship Id="rId4" Type="http://schemas.openxmlformats.org/officeDocument/2006/relationships/hyperlink" Target="https://www.oregon.gov/dor/gov-research/Pages/Research-Reports-and-Statistics.aspx" TargetMode="External"/><Relationship Id="rId9" Type="http://schemas.openxmlformats.org/officeDocument/2006/relationships/hyperlink" Target="https://www.abqjournal.com/2562000/finishing-the-year-on-a-high-note-ex-nm-has-best-month-yet-in-recrea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tax.alaska.gov/programs/programs/reports/monthly/MarijuanaReport.aspx?ReportDTM=3/31/202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mmerce.alaska.gov/abc/marijuana/Home/License/473c03f5-1932-4d33-9d01-ec615c45bdac" TargetMode="External"/><Relationship Id="rId299" Type="http://schemas.openxmlformats.org/officeDocument/2006/relationships/hyperlink" Target="https://www.commerce.alaska.gov/abc/marijuana/Home/License/1e5ab137-b02a-441d-a15a-a4996dbc27c1" TargetMode="External"/><Relationship Id="rId21" Type="http://schemas.openxmlformats.org/officeDocument/2006/relationships/hyperlink" Target="https://www.commerce.alaska.gov/abc/marijuana/Home/License/731307a2-4c3c-4420-be59-afc333cc8cc4" TargetMode="External"/><Relationship Id="rId63" Type="http://schemas.openxmlformats.org/officeDocument/2006/relationships/hyperlink" Target="https://www.commerce.alaska.gov/abc/marijuana/Home/License/021434d8-b3bf-4c46-bbbb-e1253f97f304" TargetMode="External"/><Relationship Id="rId159" Type="http://schemas.openxmlformats.org/officeDocument/2006/relationships/hyperlink" Target="https://www.commerce.alaska.gov/abc/marijuana/Home/License/e46a19ee-d0de-471f-86b2-d0e9665561ba" TargetMode="External"/><Relationship Id="rId324" Type="http://schemas.openxmlformats.org/officeDocument/2006/relationships/hyperlink" Target="https://www.commerce.alaska.gov/cbp/businesslicense/Search/DetailProx/?i=vgFAjmPu3AtfrnIdVHMovg%3D%3D&amp;v=9xmjq4vlaEyGirMDSxU5Hw%3D%3D" TargetMode="External"/><Relationship Id="rId366" Type="http://schemas.openxmlformats.org/officeDocument/2006/relationships/hyperlink" Target="https://www.commerce.alaska.gov/cbp/businesslicense/Search/DetailProx/?i=fkiZQd%2BpKMvU38nJU7Einw%3D%3D&amp;v=QCFe0E4up0SOAOfjDDz05A%3D%3D" TargetMode="External"/><Relationship Id="rId170" Type="http://schemas.openxmlformats.org/officeDocument/2006/relationships/hyperlink" Target="https://www.commerce.alaska.gov/cbp/businesslicense/Search/DetailProx/?i=GZDHe9Vcp0niaCEDzteczg%3D%3D&amp;v=bIhSqqdZU0eVAarus4%2FV5g%3D%3D" TargetMode="External"/><Relationship Id="rId226" Type="http://schemas.openxmlformats.org/officeDocument/2006/relationships/hyperlink" Target="https://www.commerce.alaska.gov/cbp/businesslicense/Search/DetailProx/?i=%2B54qGEVuNkjjPsITVMF83g%3D%3D&amp;v=Vn%2FTgCnBvEKOJP%2FyjZw%2BVQ%3D%3D" TargetMode="External"/><Relationship Id="rId433" Type="http://schemas.openxmlformats.org/officeDocument/2006/relationships/hyperlink" Target="https://www.commerce.alaska.gov/abc/marijuana/Home/License/85531995-2292-43c9-b2cf-792ef9a4aab0" TargetMode="External"/><Relationship Id="rId268" Type="http://schemas.openxmlformats.org/officeDocument/2006/relationships/hyperlink" Target="https://www.commerce.alaska.gov/cbp/businesslicense/Search/DetailProx/?i=umXF2NVRqlC0P46oSWNqGQ%3D%3D&amp;v=9vSQy%2BbcXEGyVsYz9pK%2F3A%3D%3D" TargetMode="External"/><Relationship Id="rId32" Type="http://schemas.openxmlformats.org/officeDocument/2006/relationships/hyperlink" Target="https://www.commerce.alaska.gov/cbp/businesslicense/Search/DetailProx/?i=%2FkutQNpk2hrI7%2BeUTGqy7A%3D%3D&amp;v=pJNsdYHolkmMyWDSvh874g%3D%3D" TargetMode="External"/><Relationship Id="rId74" Type="http://schemas.openxmlformats.org/officeDocument/2006/relationships/hyperlink" Target="https://www.commerce.alaska.gov/cbp/businesslicense/Search/DetailProx/?i=Q5EWq8WZOW7JZubTTXe7eA%3D%3D&amp;v=rP9WlGGg50CzszpLOVbKSA%3D%3D" TargetMode="External"/><Relationship Id="rId128" Type="http://schemas.openxmlformats.org/officeDocument/2006/relationships/hyperlink" Target="https://www.commerce.alaska.gov/cbp/businesslicense/Search/DetailProx/?i=AX1tlv%2BH%2BQ1V%2FrrrMF0Ibw%3D%3D&amp;v=HoUSMVXXSUmZE8Zx43OA%2Fg%3D%3D" TargetMode="External"/><Relationship Id="rId335" Type="http://schemas.openxmlformats.org/officeDocument/2006/relationships/hyperlink" Target="https://www.commerce.alaska.gov/abc/marijuana/Home/License/8a57c911-4ef5-4c79-8919-c1b7ecda6ecc" TargetMode="External"/><Relationship Id="rId377" Type="http://schemas.openxmlformats.org/officeDocument/2006/relationships/hyperlink" Target="https://www.commerce.alaska.gov/abc/marijuana/Home/License/af0d245f-dfae-483b-bc74-a57ef08a7884" TargetMode="External"/><Relationship Id="rId5" Type="http://schemas.openxmlformats.org/officeDocument/2006/relationships/hyperlink" Target="https://www.commerce.alaska.gov/abc/marijuana/Home/License/bb4c8edc-8ddc-4749-a7d6-6c9ebd902446" TargetMode="External"/><Relationship Id="rId181" Type="http://schemas.openxmlformats.org/officeDocument/2006/relationships/hyperlink" Target="https://www.commerce.alaska.gov/abc/marijuana/Home/License/8cdf9408-6c2d-4234-a028-f7f6082d991a" TargetMode="External"/><Relationship Id="rId237" Type="http://schemas.openxmlformats.org/officeDocument/2006/relationships/hyperlink" Target="https://www.commerce.alaska.gov/abc/marijuana/Home/License/8380fb66-6dd3-4f18-b46f-7b462bd0aac6" TargetMode="External"/><Relationship Id="rId402" Type="http://schemas.openxmlformats.org/officeDocument/2006/relationships/hyperlink" Target="https://www.commerce.alaska.gov/cbp/businesslicense/Search/DetailProx/?i=3ei1yep4dc442CLBMwHS%2BA%3D%3D&amp;v=8iGP%2BdypN0mdKBgPua%2FXWQ%3D%3D" TargetMode="External"/><Relationship Id="rId279" Type="http://schemas.openxmlformats.org/officeDocument/2006/relationships/hyperlink" Target="https://www.commerce.alaska.gov/abc/marijuana/Home/License/374699f4-5b87-4a95-9602-ae16c87df43d" TargetMode="External"/><Relationship Id="rId43" Type="http://schemas.openxmlformats.org/officeDocument/2006/relationships/hyperlink" Target="https://www.commerce.alaska.gov/abc/marijuana/Home/License/60b3a7e7-21d4-4dfe-84eb-f2774bd8b527" TargetMode="External"/><Relationship Id="rId139" Type="http://schemas.openxmlformats.org/officeDocument/2006/relationships/hyperlink" Target="https://www.commerce.alaska.gov/abc/marijuana/Home/License/a6176e72-ca16-4ddd-aaa3-04d589ea2e0e" TargetMode="External"/><Relationship Id="rId290" Type="http://schemas.openxmlformats.org/officeDocument/2006/relationships/hyperlink" Target="https://www.commerce.alaska.gov/cbp/businesslicense/Search/DetailProx/?i=jkdMHdOr0zSV8V2FcURLBQ%3D%3D&amp;v=SILPIKcQ306w9u6NR%2B4RVQ%3D%3D" TargetMode="External"/><Relationship Id="rId304" Type="http://schemas.openxmlformats.org/officeDocument/2006/relationships/hyperlink" Target="https://www.commerce.alaska.gov/cbp/businesslicense/Search/DetailProx/?i=%2FNaWBfKSNLachbR%2FOY3CiQ%3D%3D&amp;v=0ASiz9ZvTEOl%2BDnYV8s0cQ%3D%3D" TargetMode="External"/><Relationship Id="rId346" Type="http://schemas.openxmlformats.org/officeDocument/2006/relationships/hyperlink" Target="https://www.commerce.alaska.gov/cbp/businesslicense/Search/DetailProx/?i=rLa%2F4XX0o9%2F0SfIAVv6ZcA%3D%3D&amp;v=9Cf%2FxNPyoEmhKCVivEOdtA%3D%3D" TargetMode="External"/><Relationship Id="rId388" Type="http://schemas.openxmlformats.org/officeDocument/2006/relationships/hyperlink" Target="https://www.commerce.alaska.gov/cbp/businesslicense/Search/DetailProx/?i=PCXV4xdjwyFkTHOLNyDgZA%3D%3D&amp;v=3t6vZthXY0egyP6eH2FFww%3D%3D" TargetMode="External"/><Relationship Id="rId85" Type="http://schemas.openxmlformats.org/officeDocument/2006/relationships/hyperlink" Target="https://www.commerce.alaska.gov/abc/marijuana/Home/License/f7ee7766-2f84-4c8f-8e92-561213329d15" TargetMode="External"/><Relationship Id="rId150" Type="http://schemas.openxmlformats.org/officeDocument/2006/relationships/hyperlink" Target="https://www.commerce.alaska.gov/cbp/businesslicense/Search/DetailProx/?i=NA%2BtUAkrkAigOeQhAoZI0w%3D%3D&amp;v=r9uIsqwse0Ck%2FBrgRfF1Qw%3D%3D" TargetMode="External"/><Relationship Id="rId192" Type="http://schemas.openxmlformats.org/officeDocument/2006/relationships/hyperlink" Target="https://www.commerce.alaska.gov/cbp/businesslicense/Search/DetailProx/?i=QAGxiYeEao3jfSlpI96ifg%3D%3D&amp;v=nWcZjOmODUOFe0i9JwsV%2FA%3D%3D" TargetMode="External"/><Relationship Id="rId206" Type="http://schemas.openxmlformats.org/officeDocument/2006/relationships/hyperlink" Target="https://www.commerce.alaska.gov/cbp/businesslicense/Search/DetailProx/?i=yUDFGOURvkRZ7f8xuM18jw%3D%3D&amp;v=gGvhrKQ1vEiN5AmO7qmA1Q%3D%3D" TargetMode="External"/><Relationship Id="rId413" Type="http://schemas.openxmlformats.org/officeDocument/2006/relationships/hyperlink" Target="https://www.commerce.alaska.gov/abc/marijuana/Home/License/eb5fb6bb-bca9-4ba7-9386-6fcd3f5af643" TargetMode="External"/><Relationship Id="rId248" Type="http://schemas.openxmlformats.org/officeDocument/2006/relationships/hyperlink" Target="https://www.commerce.alaska.gov/cbp/businesslicense/Search/DetailProx/?i=jBGsDGb2tFaLS6Zre2uRug%3D%3D&amp;v=9Jql6x%2By1Ui7yVY15sA3YQ%3D%3D" TargetMode="External"/><Relationship Id="rId12" Type="http://schemas.openxmlformats.org/officeDocument/2006/relationships/hyperlink" Target="https://www.commerce.alaska.gov/cbp/businesslicense/Search/DetailProx/?i=iSbCbSP6m9LMYRFhYVKZZQ%3D%3D&amp;v=TqrpHMx%2B90iADAHUbLHLQg%3D%3D" TargetMode="External"/><Relationship Id="rId108" Type="http://schemas.openxmlformats.org/officeDocument/2006/relationships/hyperlink" Target="https://www.commerce.alaska.gov/cbp/businesslicense/Search/DetailProx/?i=2H0ETkkwNlNh0HEmW4fMdQ%3D%3D&amp;v=WoIPhH6320qwjRsdj3P63g%3D%3D" TargetMode="External"/><Relationship Id="rId315" Type="http://schemas.openxmlformats.org/officeDocument/2006/relationships/hyperlink" Target="https://www.commerce.alaska.gov/abc/marijuana/Home/License/a69a1a4c-6168-4277-a324-deec120531a5" TargetMode="External"/><Relationship Id="rId357" Type="http://schemas.openxmlformats.org/officeDocument/2006/relationships/hyperlink" Target="https://www.commerce.alaska.gov/abc/marijuana/Home/License/2098f8a7-bd46-4a76-9720-9ac3e7616bf9" TargetMode="External"/><Relationship Id="rId54" Type="http://schemas.openxmlformats.org/officeDocument/2006/relationships/hyperlink" Target="https://www.commerce.alaska.gov/cbp/businesslicense/Search/DetailProx/?i=IWh5LGa9u8%2Fehcgo9LTMww%3D%3D&amp;v=zxQ40ZwB7UK9c9ngXj7kPw%3D%3D" TargetMode="External"/><Relationship Id="rId96" Type="http://schemas.openxmlformats.org/officeDocument/2006/relationships/hyperlink" Target="https://www.commerce.alaska.gov/cbp/businesslicense/Search/DetailProx/?i=SzaJBennGQN1df7YIyC7MA%3D%3D&amp;v=gSAdNotJAkmdJx3ZgskCPw%3D%3D" TargetMode="External"/><Relationship Id="rId161" Type="http://schemas.openxmlformats.org/officeDocument/2006/relationships/hyperlink" Target="https://www.commerce.alaska.gov/abc/marijuana/Home/License/3a3cff8b-334f-4ede-a33b-60a638c10bdd" TargetMode="External"/><Relationship Id="rId217" Type="http://schemas.openxmlformats.org/officeDocument/2006/relationships/hyperlink" Target="https://www.commerce.alaska.gov/abc/marijuana/Home/License/86994a0c-5886-4220-b7aa-584215e06ca8" TargetMode="External"/><Relationship Id="rId399" Type="http://schemas.openxmlformats.org/officeDocument/2006/relationships/hyperlink" Target="https://www.commerce.alaska.gov/abc/marijuana/Home/License/c723990f-2f99-4356-9462-4302a9c9b23c" TargetMode="External"/><Relationship Id="rId259" Type="http://schemas.openxmlformats.org/officeDocument/2006/relationships/hyperlink" Target="https://www.commerce.alaska.gov/abc/marijuana/Home/License/853d0c85-4775-4431-8316-6a8c3b8724b9" TargetMode="External"/><Relationship Id="rId424" Type="http://schemas.openxmlformats.org/officeDocument/2006/relationships/hyperlink" Target="https://www.commerce.alaska.gov/cbp/businesslicense/Search/DetailProx/?i=mUfl7kR3pGd6E1HzNl95aA%3D%3D&amp;v=kzRMzQVGvUC0AXqchkE6tw%3D%3D" TargetMode="External"/><Relationship Id="rId23" Type="http://schemas.openxmlformats.org/officeDocument/2006/relationships/hyperlink" Target="https://www.commerce.alaska.gov/abc/marijuana/Home/License/d97cb571-5b02-4326-bde3-86fc4942fece" TargetMode="External"/><Relationship Id="rId119" Type="http://schemas.openxmlformats.org/officeDocument/2006/relationships/hyperlink" Target="https://www.commerce.alaska.gov/abc/marijuana/Home/License/360b7c3c-4af1-48e7-88cf-33bbce738f48" TargetMode="External"/><Relationship Id="rId270" Type="http://schemas.openxmlformats.org/officeDocument/2006/relationships/hyperlink" Target="https://www.commerce.alaska.gov/cbp/businesslicense/Search/DetailProx/?i=Ry4KMgMG0Rve0wr%2BFQ7AOg%3D%3D&amp;v=6xaBl8g48UeUUw2P1vvVgA%3D%3D" TargetMode="External"/><Relationship Id="rId326" Type="http://schemas.openxmlformats.org/officeDocument/2006/relationships/hyperlink" Target="https://www.commerce.alaska.gov/cbp/businesslicense/Search/DetailProx/?i=CpOD1JsaBBJZilfugDeCEA%3D%3D&amp;v=%2BhJZ%2BwfaHUaBg3e2Xf%2Bevw%3D%3D" TargetMode="External"/><Relationship Id="rId65" Type="http://schemas.openxmlformats.org/officeDocument/2006/relationships/hyperlink" Target="https://www.commerce.alaska.gov/abc/marijuana/Home/License/20d729e7-def4-4edc-9f2a-868624242411" TargetMode="External"/><Relationship Id="rId130" Type="http://schemas.openxmlformats.org/officeDocument/2006/relationships/hyperlink" Target="https://www.commerce.alaska.gov/cbp/businesslicense/Search/DetailProx/?i=J1Rfabzhj%2FPmH76H6EwdLg%3D%3D&amp;v=lccx5KvErUy6EDPVWR%2FuqQ%3D%3D" TargetMode="External"/><Relationship Id="rId368" Type="http://schemas.openxmlformats.org/officeDocument/2006/relationships/hyperlink" Target="https://www.commerce.alaska.gov/cbp/businesslicense/Search/DetailProx/?i=h9BBfJ9m5qvFEfvKG3wMiw%3D%3D&amp;v=sEOyQPxLbEKeWeIiL2q4Ew%3D%3D" TargetMode="External"/><Relationship Id="rId172" Type="http://schemas.openxmlformats.org/officeDocument/2006/relationships/hyperlink" Target="https://www.commerce.alaska.gov/cbp/businesslicense/Search/DetailProx/?i=CvLGlw9zvLpksnRORDejwQ%3D%3D&amp;v=Q901M03ykkWZnXrzALT9mw%3D%3D" TargetMode="External"/><Relationship Id="rId228" Type="http://schemas.openxmlformats.org/officeDocument/2006/relationships/hyperlink" Target="https://www.commerce.alaska.gov/cbp/businesslicense/Search/DetailProx/?i=AIK5Pj9x2iCkfy%2BoQ1LdTg%3D%3D&amp;v=G%2FOr3lmCbUeyH71hEEziog%3D%3D" TargetMode="External"/><Relationship Id="rId435" Type="http://schemas.openxmlformats.org/officeDocument/2006/relationships/hyperlink" Target="https://www.commerce.alaska.gov/abc/marijuana/Home/License/2fb48e46-1567-4419-8b1e-499bd40a8162" TargetMode="External"/><Relationship Id="rId281" Type="http://schemas.openxmlformats.org/officeDocument/2006/relationships/hyperlink" Target="https://www.commerce.alaska.gov/abc/marijuana/Home/License/b9652029-bbe8-4372-8b6f-c20de1e19455" TargetMode="External"/><Relationship Id="rId337" Type="http://schemas.openxmlformats.org/officeDocument/2006/relationships/hyperlink" Target="https://www.commerce.alaska.gov/abc/marijuana/Home/License/043174aa-28c4-4578-b3e2-d9e183db15f7" TargetMode="External"/><Relationship Id="rId34" Type="http://schemas.openxmlformats.org/officeDocument/2006/relationships/hyperlink" Target="https://www.commerce.alaska.gov/cbp/businesslicense/Search/DetailProx/?i=EY0NpRxm25%2FsLpB0CvAUtQ%3D%3D&amp;v=r0OiCc74ikSAlNu5OGvwDA%3D%3D" TargetMode="External"/><Relationship Id="rId76" Type="http://schemas.openxmlformats.org/officeDocument/2006/relationships/hyperlink" Target="https://www.commerce.alaska.gov/cbp/businesslicense/Search/DetailProx/?i=VOTXmBgpoLtPyTQkbhU9Ew%3D%3D&amp;v=%2BflE7FMGi0S05YaqMnpP2g%3D%3D" TargetMode="External"/><Relationship Id="rId141" Type="http://schemas.openxmlformats.org/officeDocument/2006/relationships/hyperlink" Target="https://www.commerce.alaska.gov/abc/marijuana/Home/License/09269544-a2e2-4d30-ac6b-57f79bd32d21" TargetMode="External"/><Relationship Id="rId379" Type="http://schemas.openxmlformats.org/officeDocument/2006/relationships/hyperlink" Target="https://www.commerce.alaska.gov/abc/marijuana/Home/License/0795f6aa-2c4c-452f-87dd-05bdaf852a39" TargetMode="External"/><Relationship Id="rId7" Type="http://schemas.openxmlformats.org/officeDocument/2006/relationships/hyperlink" Target="https://www.commerce.alaska.gov/abc/marijuana/Home/License/81b88f63-3662-42ec-8975-0967b873c395" TargetMode="External"/><Relationship Id="rId183" Type="http://schemas.openxmlformats.org/officeDocument/2006/relationships/hyperlink" Target="https://www.commerce.alaska.gov/abc/marijuana/Home/License/106cca14-5190-47a6-b193-b4af091499ee" TargetMode="External"/><Relationship Id="rId239" Type="http://schemas.openxmlformats.org/officeDocument/2006/relationships/hyperlink" Target="https://www.commerce.alaska.gov/abc/marijuana/Home/License/3a689c62-5d26-4720-b81c-b3dd8c28cf3e" TargetMode="External"/><Relationship Id="rId390" Type="http://schemas.openxmlformats.org/officeDocument/2006/relationships/hyperlink" Target="https://www.commerce.alaska.gov/cbp/businesslicense/Search/DetailProx/?i=qDCjFfVnGaCpyLEw9vfqJw%3D%3D&amp;v=eGmekMCxHUCVXqZx%2BNzR%2FQ%3D%3D" TargetMode="External"/><Relationship Id="rId404" Type="http://schemas.openxmlformats.org/officeDocument/2006/relationships/hyperlink" Target="https://www.commerce.alaska.gov/cbp/businesslicense/Search/DetailProx/?i=QIHYIiBLQlgI640EWtH%2FTA%3D%3D&amp;v=5Y2t%2FM8eB0a0LQbC4kBQBQ%3D%3D" TargetMode="External"/><Relationship Id="rId250" Type="http://schemas.openxmlformats.org/officeDocument/2006/relationships/hyperlink" Target="https://www.commerce.alaska.gov/cbp/businesslicense/Search/DetailProx/?i=SsAqR93K5woR2dwjj0tIjw%3D%3D&amp;v=fCZ07b6GY0eb6zRhoqRlHg%3D%3D" TargetMode="External"/><Relationship Id="rId292" Type="http://schemas.openxmlformats.org/officeDocument/2006/relationships/hyperlink" Target="https://www.commerce.alaska.gov/cbp/businesslicense/Search/DetailProx/?i=gIZ9Jop9Uw9GXCYDHdVmaw%3D%3D&amp;v=Ghx2rFVl6UmxB6TM4ZyVqA%3D%3D" TargetMode="External"/><Relationship Id="rId306" Type="http://schemas.openxmlformats.org/officeDocument/2006/relationships/hyperlink" Target="https://www.commerce.alaska.gov/cbp/businesslicense/Search/DetailProx/?i=XW3bCsexcN%2FqEpKcmkn6Nw%3D%3D&amp;v=ZSpGvwx%2BX0WCpby6ci2JxA%3D%3D" TargetMode="External"/><Relationship Id="rId45" Type="http://schemas.openxmlformats.org/officeDocument/2006/relationships/hyperlink" Target="https://www.commerce.alaska.gov/abc/marijuana/Home/License/77df8149-341b-4e28-a857-fc1ee6186563" TargetMode="External"/><Relationship Id="rId87" Type="http://schemas.openxmlformats.org/officeDocument/2006/relationships/hyperlink" Target="https://www.commerce.alaska.gov/abc/marijuana/Home/License/8d008cbb-0f71-4753-b1d5-3ecf9ca64130" TargetMode="External"/><Relationship Id="rId110" Type="http://schemas.openxmlformats.org/officeDocument/2006/relationships/hyperlink" Target="https://www.commerce.alaska.gov/cbp/businesslicense/Search/DetailProx/?i=BaAQPgh8fA19HeI4Q49C4g%3D%3D&amp;v=49%2FviWNux0WCiwepzrXphA%3D%3D" TargetMode="External"/><Relationship Id="rId348" Type="http://schemas.openxmlformats.org/officeDocument/2006/relationships/hyperlink" Target="https://www.commerce.alaska.gov/cbp/businesslicense/Search/DetailProx/?i=w%2FxB83RABY2rRXUoOTz6aA%3D%3D&amp;v=s%2F1jd5chbUW%2FJjW4vFlZYw%3D%3D" TargetMode="External"/><Relationship Id="rId152" Type="http://schemas.openxmlformats.org/officeDocument/2006/relationships/hyperlink" Target="https://www.commerce.alaska.gov/cbp/businesslicense/Search/DetailProx/?i=aowMMsjUqX%2BXRxzcCriRYg%3D%3D&amp;v=Tgdeo%2FArnUqsIJjbhQ1GGQ%3D%3D" TargetMode="External"/><Relationship Id="rId194" Type="http://schemas.openxmlformats.org/officeDocument/2006/relationships/hyperlink" Target="https://www.commerce.alaska.gov/cbp/businesslicense/Search/DetailProx/?i=42yWxO2BvE0FMbklf1vbNg%3D%3D&amp;v=42GQ1Em7Ck%2BF6RVIckmZaA%3D%3D" TargetMode="External"/><Relationship Id="rId208" Type="http://schemas.openxmlformats.org/officeDocument/2006/relationships/hyperlink" Target="https://www.commerce.alaska.gov/cbp/businesslicense/Search/DetailProx/?i=0CCQUY5wtn1HbAiDrIvZ%2Bw%3D%3D&amp;v=xm02oYd%2BMUOek26DyX7saQ%3D%3D" TargetMode="External"/><Relationship Id="rId415" Type="http://schemas.openxmlformats.org/officeDocument/2006/relationships/hyperlink" Target="https://www.commerce.alaska.gov/abc/marijuana/Home/License/051c6b0e-25a2-4fef-aadb-b09fb33907d2" TargetMode="External"/><Relationship Id="rId261" Type="http://schemas.openxmlformats.org/officeDocument/2006/relationships/hyperlink" Target="https://www.commerce.alaska.gov/abc/marijuana/Home/License/fee5e30f-89da-47cf-a5b8-1b2318481c1a" TargetMode="External"/><Relationship Id="rId14" Type="http://schemas.openxmlformats.org/officeDocument/2006/relationships/hyperlink" Target="https://www.commerce.alaska.gov/cbp/businesslicense/Search/DetailProx/?i=Fy%2FSCP8lgt8epBwskNG26g%3D%3D&amp;v=o3k9gyZsIUa8%2FZsYU%2F1%2ByQ%3D%3D" TargetMode="External"/><Relationship Id="rId56" Type="http://schemas.openxmlformats.org/officeDocument/2006/relationships/hyperlink" Target="https://www.commerce.alaska.gov/cbp/businesslicense/Search/DetailProx/?i=eBCS58OqcJ8sB0foUY%2FEmQ%3D%3D&amp;v=DJhNfD0MHkGBMZK%2F4OMJ1A%3D%3D" TargetMode="External"/><Relationship Id="rId317" Type="http://schemas.openxmlformats.org/officeDocument/2006/relationships/hyperlink" Target="https://www.commerce.alaska.gov/abc/marijuana/Home/License/d103625b-c2dc-4a49-bbb5-11d700757012" TargetMode="External"/><Relationship Id="rId359" Type="http://schemas.openxmlformats.org/officeDocument/2006/relationships/hyperlink" Target="https://www.commerce.alaska.gov/abc/marijuana/Home/License/c6e9c20b-6341-4f0b-b628-6862ea22ec23" TargetMode="External"/><Relationship Id="rId98" Type="http://schemas.openxmlformats.org/officeDocument/2006/relationships/hyperlink" Target="https://www.commerce.alaska.gov/cbp/businesslicense/Search/DetailProx/?i=5hvwrFuCv8XNG2Nkm7mqAQ%3D%3D&amp;v=scsDvcLgx0aLw9C57r8NoA%3D%3D" TargetMode="External"/><Relationship Id="rId121" Type="http://schemas.openxmlformats.org/officeDocument/2006/relationships/hyperlink" Target="https://www.commerce.alaska.gov/abc/marijuana/Home/License/f00f3678-bf38-4f84-bef0-7338243481aa" TargetMode="External"/><Relationship Id="rId163" Type="http://schemas.openxmlformats.org/officeDocument/2006/relationships/hyperlink" Target="https://www.commerce.alaska.gov/abc/marijuana/Home/License/4d5a8a0e-8098-4890-9a8e-347315502b88" TargetMode="External"/><Relationship Id="rId219" Type="http://schemas.openxmlformats.org/officeDocument/2006/relationships/hyperlink" Target="https://www.commerce.alaska.gov/abc/marijuana/Home/License/a6b1e0a3-8ab7-4cbb-b360-538cfd89ffe6" TargetMode="External"/><Relationship Id="rId370" Type="http://schemas.openxmlformats.org/officeDocument/2006/relationships/hyperlink" Target="https://www.commerce.alaska.gov/cbp/businesslicense/Search/DetailProx/?i=711vujBDy6w1M6%2FETxnLlg%3D%3D&amp;v=xuwC52TZiE%2BLKzzKkIabsg%3D%3D" TargetMode="External"/><Relationship Id="rId426" Type="http://schemas.openxmlformats.org/officeDocument/2006/relationships/hyperlink" Target="https://www.commerce.alaska.gov/cbp/businesslicense/Search/DetailProx/?i=0Z11EUpJZtZzoBCNDfuyrQ%3D%3D&amp;v=wT4P2696r0uD60etXxEfpQ%3D%3D" TargetMode="External"/><Relationship Id="rId230" Type="http://schemas.openxmlformats.org/officeDocument/2006/relationships/hyperlink" Target="https://www.commerce.alaska.gov/cbp/businesslicense/Search/DetailProx/?i=2H0pslIIqeA1idpD5jnutw%3D%3D&amp;v=V5hoPGVb2E6JDgVV49peTw%3D%3D" TargetMode="External"/><Relationship Id="rId25" Type="http://schemas.openxmlformats.org/officeDocument/2006/relationships/hyperlink" Target="https://www.commerce.alaska.gov/abc/marijuana/Home/License/f55675ff-52b5-4345-a729-141f2ddc7b1b" TargetMode="External"/><Relationship Id="rId67" Type="http://schemas.openxmlformats.org/officeDocument/2006/relationships/hyperlink" Target="https://www.commerce.alaska.gov/abc/marijuana/Home/License/89a47494-af51-43b8-bca8-3deacd51c640" TargetMode="External"/><Relationship Id="rId272" Type="http://schemas.openxmlformats.org/officeDocument/2006/relationships/hyperlink" Target="https://www.commerce.alaska.gov/cbp/businesslicense/Search/DetailProx/?i=MvZ0S7tZfJkCdsfm%2FV8hvQ%3D%3D&amp;v=fRy1g3i%2BhE6WNdTZGOqQaQ%3D%3D" TargetMode="External"/><Relationship Id="rId328" Type="http://schemas.openxmlformats.org/officeDocument/2006/relationships/hyperlink" Target="https://www.commerce.alaska.gov/cbp/businesslicense/Search/DetailProx/?i=yYeGLXvs0PRhx7m6BuS5TQ%3D%3D&amp;v=wEo1FxVp1kKVWxFXQsQYkA%3D%3D" TargetMode="External"/><Relationship Id="rId132" Type="http://schemas.openxmlformats.org/officeDocument/2006/relationships/hyperlink" Target="https://www.commerce.alaska.gov/cbp/businesslicense/Search/DetailProx/?i=bXsNNX6vSXU1fP4KjgN56g%3D%3D&amp;v=ynrCxLAQM0SemDwYfc0nzQ%3D%3D" TargetMode="External"/><Relationship Id="rId174" Type="http://schemas.openxmlformats.org/officeDocument/2006/relationships/hyperlink" Target="https://www.commerce.alaska.gov/cbp/businesslicense/Search/DetailProx/?i=rfQkjH6BG5zijXYAIjZM6Q%3D%3D&amp;v=ML2Hcn6PbEmKBqUTva1yCQ%3D%3D" TargetMode="External"/><Relationship Id="rId381" Type="http://schemas.openxmlformats.org/officeDocument/2006/relationships/hyperlink" Target="https://www.commerce.alaska.gov/abc/marijuana/Home/License/5030fa06-0432-40d6-9906-a9a84d57d577" TargetMode="External"/><Relationship Id="rId241" Type="http://schemas.openxmlformats.org/officeDocument/2006/relationships/hyperlink" Target="https://www.commerce.alaska.gov/abc/marijuana/Home/License/1a1a06cd-82bc-4595-bc27-365ccd533ada" TargetMode="External"/><Relationship Id="rId437" Type="http://schemas.openxmlformats.org/officeDocument/2006/relationships/hyperlink" Target="https://www.commerce.alaska.gov/abc/marijuana/Home/License/27a8acea-aa9c-40be-a702-3071e4aee8e4" TargetMode="External"/><Relationship Id="rId36" Type="http://schemas.openxmlformats.org/officeDocument/2006/relationships/hyperlink" Target="https://www.commerce.alaska.gov/cbp/businesslicense/Search/DetailProx/?i=I7WVcw6hHDYrkGyC1%2BN2tA%3D%3D&amp;v=IvUdzyirsk2pRzQKeQc4EQ%3D%3D" TargetMode="External"/><Relationship Id="rId283" Type="http://schemas.openxmlformats.org/officeDocument/2006/relationships/hyperlink" Target="https://www.commerce.alaska.gov/abc/marijuana/Home/License/5c8730dc-07f4-4818-b26a-71e300558eba" TargetMode="External"/><Relationship Id="rId339" Type="http://schemas.openxmlformats.org/officeDocument/2006/relationships/hyperlink" Target="https://www.commerce.alaska.gov/abc/marijuana/Home/License/815631e6-3c34-486a-b4b6-e788955e67a2" TargetMode="External"/><Relationship Id="rId78" Type="http://schemas.openxmlformats.org/officeDocument/2006/relationships/hyperlink" Target="https://www.commerce.alaska.gov/cbp/businesslicense/Search/DetailProx/?i=NzYfIkHxKO%2FdO2q%2B1n9D1A%3D%3D&amp;v=z0bwebbiHUSlQAIjtJjF1w%3D%3D" TargetMode="External"/><Relationship Id="rId101" Type="http://schemas.openxmlformats.org/officeDocument/2006/relationships/hyperlink" Target="https://www.commerce.alaska.gov/abc/marijuana/Home/License/19ee48f4-c363-4de3-b68a-a4acf6d36860" TargetMode="External"/><Relationship Id="rId143" Type="http://schemas.openxmlformats.org/officeDocument/2006/relationships/hyperlink" Target="https://www.commerce.alaska.gov/abc/marijuana/Home/License/36bbefbb-d02a-4a35-8de6-149bb7a30422" TargetMode="External"/><Relationship Id="rId185" Type="http://schemas.openxmlformats.org/officeDocument/2006/relationships/hyperlink" Target="https://www.commerce.alaska.gov/abc/marijuana/Home/License/934fa70d-56b6-44f0-b3da-173b95212365" TargetMode="External"/><Relationship Id="rId350" Type="http://schemas.openxmlformats.org/officeDocument/2006/relationships/hyperlink" Target="https://www.commerce.alaska.gov/cbp/businesslicense/Search/DetailProx/?i=TbacbbWsLwKG94daNKCy%2BA%3D%3D&amp;v=DF7i778EQEmOpDCqysBUrA%3D%3D" TargetMode="External"/><Relationship Id="rId406" Type="http://schemas.openxmlformats.org/officeDocument/2006/relationships/hyperlink" Target="https://www.commerce.alaska.gov/cbp/businesslicense/Search/DetailProx/?i=xZ2f5wSjyCWVNDtuwnqveQ%3D%3D&amp;v=%2FLr065%2FVCEOaYeZIQHZTmw%3D%3D" TargetMode="External"/><Relationship Id="rId9" Type="http://schemas.openxmlformats.org/officeDocument/2006/relationships/hyperlink" Target="https://www.commerce.alaska.gov/abc/marijuana/Home/License/ab8d819f-6090-406b-97eb-df2ec1c04ecf" TargetMode="External"/><Relationship Id="rId210" Type="http://schemas.openxmlformats.org/officeDocument/2006/relationships/hyperlink" Target="https://www.commerce.alaska.gov/cbp/businesslicense/Search/DetailProx/?i=Wxxv5Ym1qvqoxAqwxiirSg%3D%3D&amp;v=iO0JT3rKfUOkcCR0EU6ftg%3D%3D" TargetMode="External"/><Relationship Id="rId392" Type="http://schemas.openxmlformats.org/officeDocument/2006/relationships/hyperlink" Target="https://www.commerce.alaska.gov/cbp/businesslicense/Search/DetailProx/?i=EC7dUB5EL%2F86dc8qTesGnw%3D%3D&amp;v=FiBzm%2BLvuE6zjujeWF1fnQ%3D%3D" TargetMode="External"/><Relationship Id="rId252" Type="http://schemas.openxmlformats.org/officeDocument/2006/relationships/hyperlink" Target="https://www.commerce.alaska.gov/cbp/businesslicense/Search/DetailProx/?i=%2Bk%2B9MyyTgO1C8MdGDpiBsA%3D%3D&amp;v=WiDwCk37oE6W%2BTylqSTkvw%3D%3D" TargetMode="External"/><Relationship Id="rId294" Type="http://schemas.openxmlformats.org/officeDocument/2006/relationships/hyperlink" Target="https://www.commerce.alaska.gov/cbp/businesslicense/Search/DetailProx/?i=Q74g1CyNNdrocS1Umz%2FS0Q%3D%3D&amp;v=fS5Sz3YmBEifvyY5EInMlA%3D%3D" TargetMode="External"/><Relationship Id="rId308" Type="http://schemas.openxmlformats.org/officeDocument/2006/relationships/hyperlink" Target="https://www.commerce.alaska.gov/cbp/businesslicense/Search/DetailProx/?i=05YshZQhgeBrZtDk%2FgefsA%3D%3D&amp;v=2mzJqkHgzUeFjtIbiEK1%2BA%3D%3D" TargetMode="External"/><Relationship Id="rId47" Type="http://schemas.openxmlformats.org/officeDocument/2006/relationships/hyperlink" Target="https://www.commerce.alaska.gov/abc/marijuana/Home/License/8712ddaa-dc0f-4842-90a7-2c983c04eb64" TargetMode="External"/><Relationship Id="rId89" Type="http://schemas.openxmlformats.org/officeDocument/2006/relationships/hyperlink" Target="https://www.commerce.alaska.gov/abc/marijuana/Home/License/38b48b1b-82fc-48fc-bb58-1611534d2d84" TargetMode="External"/><Relationship Id="rId112" Type="http://schemas.openxmlformats.org/officeDocument/2006/relationships/hyperlink" Target="https://www.commerce.alaska.gov/cbp/businesslicense/Search/DetailProx/?i=90tggzb5719gjnGy1ppuYg%3D%3D&amp;v=5ZMyFRqNLEiDJ8zO4Yn4zw%3D%3D" TargetMode="External"/><Relationship Id="rId154" Type="http://schemas.openxmlformats.org/officeDocument/2006/relationships/hyperlink" Target="https://www.commerce.alaska.gov/cbp/businesslicense/Search/DetailProx/?i=nGbK%2Fo8R9vrgW1enQtJXAw%3D%3D&amp;v=AM8klr0TQEyYIRpcZO4iwA%3D%3D" TargetMode="External"/><Relationship Id="rId361" Type="http://schemas.openxmlformats.org/officeDocument/2006/relationships/hyperlink" Target="https://www.commerce.alaska.gov/abc/marijuana/Home/License/68a0840c-dffd-4ed6-8281-5fc6ce7f29fd" TargetMode="External"/><Relationship Id="rId196" Type="http://schemas.openxmlformats.org/officeDocument/2006/relationships/hyperlink" Target="https://www.commerce.alaska.gov/cbp/businesslicense/Search/DetailProx/?i=9J99QxgNWqwQN01b4UGnBw%3D%3D&amp;v=2gr5qqUDs0ug1hjsgUP%2FYg%3D%3D" TargetMode="External"/><Relationship Id="rId417" Type="http://schemas.openxmlformats.org/officeDocument/2006/relationships/hyperlink" Target="https://www.commerce.alaska.gov/abc/marijuana/Home/License/5abe7fdf-c1db-441e-af8e-ec8034b8ba53" TargetMode="External"/><Relationship Id="rId16" Type="http://schemas.openxmlformats.org/officeDocument/2006/relationships/hyperlink" Target="https://www.commerce.alaska.gov/cbp/businesslicense/Search/DetailProx/?i=CYVJWaqY1Ub8vtkZPF78QA%3D%3D&amp;v=Ubzfx5TgLkGwpvon8UrI3Q%3D%3D" TargetMode="External"/><Relationship Id="rId221" Type="http://schemas.openxmlformats.org/officeDocument/2006/relationships/hyperlink" Target="https://www.commerce.alaska.gov/abc/marijuana/Home/License/a7e4b2e9-b0a2-41e9-945c-3ebb6badf79c" TargetMode="External"/><Relationship Id="rId263" Type="http://schemas.openxmlformats.org/officeDocument/2006/relationships/hyperlink" Target="https://www.commerce.alaska.gov/abc/marijuana/Home/License/b12935a6-b902-4b8e-8dfd-7a2db3bb6fd6" TargetMode="External"/><Relationship Id="rId319" Type="http://schemas.openxmlformats.org/officeDocument/2006/relationships/hyperlink" Target="https://www.commerce.alaska.gov/abc/marijuana/Home/License/232b06e6-be10-44c1-af93-41b3c1201cc5" TargetMode="External"/><Relationship Id="rId58" Type="http://schemas.openxmlformats.org/officeDocument/2006/relationships/hyperlink" Target="https://www.commerce.alaska.gov/cbp/businesslicense/Search/DetailProx/?i=9wm9tcQQQYKpU8C4UsSOSw%3D%3D&amp;v=TJbTx77M%2FE6Ui0cT6ezboQ%3D%3D" TargetMode="External"/><Relationship Id="rId123" Type="http://schemas.openxmlformats.org/officeDocument/2006/relationships/hyperlink" Target="https://www.commerce.alaska.gov/abc/marijuana/Home/License/351d4693-860f-46b6-94b0-3e4a5533cc2a" TargetMode="External"/><Relationship Id="rId330" Type="http://schemas.openxmlformats.org/officeDocument/2006/relationships/hyperlink" Target="https://www.commerce.alaska.gov/cbp/businesslicense/Search/DetailProx/?i=70355piS2plXvBLFyG%2FChw%3D%3D&amp;v=kao%2FTqakCE6%2Fg3jY1%2Foltg%3D%3D" TargetMode="External"/><Relationship Id="rId165" Type="http://schemas.openxmlformats.org/officeDocument/2006/relationships/hyperlink" Target="https://www.commerce.alaska.gov/abc/marijuana/Home/License/d6e904cc-af34-4904-a0a4-06cbd7f9b8b3" TargetMode="External"/><Relationship Id="rId372" Type="http://schemas.openxmlformats.org/officeDocument/2006/relationships/hyperlink" Target="https://www.commerce.alaska.gov/cbp/businesslicense/Search/DetailProx/?i=Jvv82uckWnt3LwZX0bDEPg%3D%3D&amp;v=GkKIPbplPUmu5OLUcwtPQA%3D%3D" TargetMode="External"/><Relationship Id="rId428" Type="http://schemas.openxmlformats.org/officeDocument/2006/relationships/hyperlink" Target="https://www.commerce.alaska.gov/cbp/businesslicense/Search/DetailProx/?i=z4FmGpZZHCx656JYU5Cw%2BQ%3D%3D&amp;v=7JHzOgPNbUSx13IlLUbm1A%3D%3D" TargetMode="External"/><Relationship Id="rId232" Type="http://schemas.openxmlformats.org/officeDocument/2006/relationships/hyperlink" Target="https://www.commerce.alaska.gov/cbp/businesslicense/Search/DetailProx/?i=kUFBbg3aCYKuRRBAAJ7WWQ%3D%3D&amp;v=%2F%2F3jMc8uF0int5EPcmT9iA%3D%3D" TargetMode="External"/><Relationship Id="rId274" Type="http://schemas.openxmlformats.org/officeDocument/2006/relationships/hyperlink" Target="https://www.commerce.alaska.gov/cbp/businesslicense/Search/DetailProx/?i=w6PGle%2FkNRzxQ5w8Tnog1g%3D%3D&amp;v=JAp4t8Xr7EGUe%2FbUgjtb9w%3D%3D" TargetMode="External"/><Relationship Id="rId27" Type="http://schemas.openxmlformats.org/officeDocument/2006/relationships/hyperlink" Target="https://www.commerce.alaska.gov/abc/marijuana/Home/License/9580d59f-5c9e-43ba-8b9d-9839598b0daa" TargetMode="External"/><Relationship Id="rId69" Type="http://schemas.openxmlformats.org/officeDocument/2006/relationships/hyperlink" Target="https://www.commerce.alaska.gov/abc/marijuana/Home/License/53368f62-df6e-4d10-8cf0-ba2c454791c4" TargetMode="External"/><Relationship Id="rId134" Type="http://schemas.openxmlformats.org/officeDocument/2006/relationships/hyperlink" Target="https://www.commerce.alaska.gov/cbp/businesslicense/Search/DetailProx/?i=JR8In%2BELIWTKBb9dM5HXXg%3D%3D&amp;v=B%2BObcAcVo0WmR4iT6kbMFA%3D%3D" TargetMode="External"/><Relationship Id="rId80" Type="http://schemas.openxmlformats.org/officeDocument/2006/relationships/hyperlink" Target="https://www.commerce.alaska.gov/cbp/businesslicense/Search/DetailProx/?i=ODO6AGtJAdSP8zP609LOsw%3D%3D&amp;v=QeGi%2BoqbCkq9rtyWOeYH2A%3D%3D" TargetMode="External"/><Relationship Id="rId176" Type="http://schemas.openxmlformats.org/officeDocument/2006/relationships/hyperlink" Target="https://www.commerce.alaska.gov/cbp/businesslicense/Search/DetailProx/?i=WB0GJNcApSNu%2BOydKyPKFg%3D%3D&amp;v=iLGn%2BdewKkqF0GMJKw0vMQ%3D%3D" TargetMode="External"/><Relationship Id="rId341" Type="http://schemas.openxmlformats.org/officeDocument/2006/relationships/hyperlink" Target="https://www.commerce.alaska.gov/abc/marijuana/Home/License/f2f50beb-27e1-489a-90dc-a23e335d6462" TargetMode="External"/><Relationship Id="rId383" Type="http://schemas.openxmlformats.org/officeDocument/2006/relationships/hyperlink" Target="https://www.commerce.alaska.gov/abc/marijuana/Home/License/dee1ea98-a04c-4679-b8ff-b60a7d5a21f5" TargetMode="External"/><Relationship Id="rId439" Type="http://schemas.openxmlformats.org/officeDocument/2006/relationships/hyperlink" Target="https://www.commerce.alaska.gov/abc/marijuana/Home/License/c5cf4aef-264a-4b65-ae16-e189029cbdc3" TargetMode="External"/><Relationship Id="rId201" Type="http://schemas.openxmlformats.org/officeDocument/2006/relationships/hyperlink" Target="https://www.commerce.alaska.gov/abc/marijuana/Home/License/d00c4075-ef4e-469d-8bda-a8b7f6c0368b" TargetMode="External"/><Relationship Id="rId243" Type="http://schemas.openxmlformats.org/officeDocument/2006/relationships/hyperlink" Target="https://www.commerce.alaska.gov/abc/marijuana/Home/License/e82cfb9d-35d5-42a2-a87c-0ab14159eb12" TargetMode="External"/><Relationship Id="rId285" Type="http://schemas.openxmlformats.org/officeDocument/2006/relationships/hyperlink" Target="https://www.commerce.alaska.gov/abc/marijuana/Home/License/16171ad6-5be6-4ece-a7de-51e846e70930" TargetMode="External"/><Relationship Id="rId38" Type="http://schemas.openxmlformats.org/officeDocument/2006/relationships/hyperlink" Target="https://www.commerce.alaska.gov/cbp/businesslicense/Search/DetailProx/?i=q4voSJe3MmP9mN5gnzfL6Q%3D%3D&amp;v=uCeGGzWpZE2fPv0CazXkIA%3D%3D" TargetMode="External"/><Relationship Id="rId103" Type="http://schemas.openxmlformats.org/officeDocument/2006/relationships/hyperlink" Target="https://www.commerce.alaska.gov/abc/marijuana/Home/License/a5f982b8-15c1-4088-a657-4eb751e281d4" TargetMode="External"/><Relationship Id="rId310" Type="http://schemas.openxmlformats.org/officeDocument/2006/relationships/hyperlink" Target="https://www.commerce.alaska.gov/cbp/businesslicense/Search/DetailProx/?i=p85EzfRyljR63J6YB4EnBQ%3D%3D&amp;v=PM%2FHwKk8F0uBRkVXbnh6dQ%3D%3D" TargetMode="External"/><Relationship Id="rId91" Type="http://schemas.openxmlformats.org/officeDocument/2006/relationships/hyperlink" Target="https://www.commerce.alaska.gov/abc/marijuana/Home/License/fd307101-14dd-462c-b142-d06dbad8eec7" TargetMode="External"/><Relationship Id="rId145" Type="http://schemas.openxmlformats.org/officeDocument/2006/relationships/hyperlink" Target="https://www.commerce.alaska.gov/abc/marijuana/Home/License/592320ec-459b-4f6b-8c5a-571446141eae" TargetMode="External"/><Relationship Id="rId187" Type="http://schemas.openxmlformats.org/officeDocument/2006/relationships/hyperlink" Target="https://www.commerce.alaska.gov/abc/marijuana/Home/License/09b83258-dea7-46dd-9a7c-196faff6c217" TargetMode="External"/><Relationship Id="rId352" Type="http://schemas.openxmlformats.org/officeDocument/2006/relationships/hyperlink" Target="https://www.commerce.alaska.gov/cbp/businesslicense/Search/DetailProx/?i=QU94N2XKbuttY8YkgJW%2FGw%3D%3D&amp;v=hGHaJ%2Bwpx0Kmf0YX6KJnQw%3D%3D" TargetMode="External"/><Relationship Id="rId394" Type="http://schemas.openxmlformats.org/officeDocument/2006/relationships/hyperlink" Target="https://www.commerce.alaska.gov/cbp/businesslicense/Search/DetailProx/?i=8LPZP%2Fo%2BpGQGB%2FV75ckPjQ%3D%3D&amp;v=v2YEyLVLvUid1UeomkVncw%3D%3D" TargetMode="External"/><Relationship Id="rId408" Type="http://schemas.openxmlformats.org/officeDocument/2006/relationships/hyperlink" Target="https://www.commerce.alaska.gov/cbp/businesslicense/Search/DetailProx/?i=i%2BA%2BQF85y4o1zmLSPBGleg%3D%3D&amp;v=p6IvV8lfSUG6sa%2BnBwjvIQ%3D%3D" TargetMode="External"/><Relationship Id="rId212" Type="http://schemas.openxmlformats.org/officeDocument/2006/relationships/hyperlink" Target="https://www.commerce.alaska.gov/cbp/businesslicense/Search/DetailProx/?i=dT4y2%2BGxenxMYCiYssUSpQ%3D%3D&amp;v=I6RDjAkUF0u5XguCJX%2BqPw%3D%3D" TargetMode="External"/><Relationship Id="rId254" Type="http://schemas.openxmlformats.org/officeDocument/2006/relationships/hyperlink" Target="https://www.commerce.alaska.gov/cbp/businesslicense/Search/DetailProx/?i=RpS4XfkRXZJ3LDsgAe5xZg%3D%3D&amp;v=bbMBMUeLrUifLlR3BnQDrg%3D%3D" TargetMode="External"/><Relationship Id="rId49" Type="http://schemas.openxmlformats.org/officeDocument/2006/relationships/hyperlink" Target="https://www.commerce.alaska.gov/abc/marijuana/Home/License/eaeded3f-3670-4a61-be56-8488d0343eb7" TargetMode="External"/><Relationship Id="rId114" Type="http://schemas.openxmlformats.org/officeDocument/2006/relationships/hyperlink" Target="https://www.commerce.alaska.gov/cbp/businesslicense/Search/DetailProx/?i=zqkDj7Lo%2BhpPl%2Fqj8J3QSQ%3D%3D&amp;v=VxQZ1zmkgEqzlKJWwRdcYg%3D%3D" TargetMode="External"/><Relationship Id="rId296" Type="http://schemas.openxmlformats.org/officeDocument/2006/relationships/hyperlink" Target="https://www.commerce.alaska.gov/cbp/businesslicense/Search/DetailProx/?i=anNbDYaMmHwJBSe%2Bw%2BE%2BcA%3D%3D&amp;v=1OBDRihmVkqnK8O3H%2FwlbA%3D%3D" TargetMode="External"/><Relationship Id="rId60" Type="http://schemas.openxmlformats.org/officeDocument/2006/relationships/hyperlink" Target="https://www.commerce.alaska.gov/cbp/businesslicense/Search/DetailProx/?i=BeXP3%2BwKR0aEuoE7ZSTIBw%3D%3D&amp;v=9aYTxskE1EGD7Bso2Guv%2Bg%3D%3D" TargetMode="External"/><Relationship Id="rId156" Type="http://schemas.openxmlformats.org/officeDocument/2006/relationships/hyperlink" Target="https://www.commerce.alaska.gov/cbp/businesslicense/Search/DetailProx/?i=wBSHm6tkiDdYz%2FIa%2FJeSiQ%3D%3D&amp;v=yq5OqDS%2F6EWybbi2PNCqBA%3D%3D" TargetMode="External"/><Relationship Id="rId198" Type="http://schemas.openxmlformats.org/officeDocument/2006/relationships/hyperlink" Target="https://www.commerce.alaska.gov/cbp/businesslicense/Search/DetailProx/?i=IWXkV35id570GNjgahmLZQ%3D%3D&amp;v=x3%2FRrSvszkepnqqjVHh85Q%3D%3D" TargetMode="External"/><Relationship Id="rId321" Type="http://schemas.openxmlformats.org/officeDocument/2006/relationships/hyperlink" Target="https://www.commerce.alaska.gov/abc/marijuana/Home/License/6e7ce80b-c8c4-4ed4-a0ba-c16ba08a7cd4" TargetMode="External"/><Relationship Id="rId363" Type="http://schemas.openxmlformats.org/officeDocument/2006/relationships/hyperlink" Target="https://www.commerce.alaska.gov/abc/marijuana/Home/License/0ca55e10-8830-4ea6-8085-107f7af3d19f" TargetMode="External"/><Relationship Id="rId419" Type="http://schemas.openxmlformats.org/officeDocument/2006/relationships/hyperlink" Target="https://www.commerce.alaska.gov/abc/marijuana/Home/License/e9e0567d-93aa-4c17-b9cb-a89536ec7161" TargetMode="External"/><Relationship Id="rId202" Type="http://schemas.openxmlformats.org/officeDocument/2006/relationships/hyperlink" Target="https://www.commerce.alaska.gov/cbp/businesslicense/Search/DetailProx/?i=vxBUfPpOfycCoZXDTK7F6w%3D%3D&amp;v=PcZQW3bLXEOSGVQUpOlPBw%3D%3D" TargetMode="External"/><Relationship Id="rId223" Type="http://schemas.openxmlformats.org/officeDocument/2006/relationships/hyperlink" Target="https://www.commerce.alaska.gov/abc/marijuana/Home/License/660bc4d6-1aab-4a86-8831-77f925f1ad92" TargetMode="External"/><Relationship Id="rId244" Type="http://schemas.openxmlformats.org/officeDocument/2006/relationships/hyperlink" Target="https://www.commerce.alaska.gov/cbp/businesslicense/Search/DetailProx/?i=TAILQx3WnFT98X8rD7N12g%3D%3D&amp;v=B1k4a2LhlUyObSgZH%2FwzEw%3D%3D" TargetMode="External"/><Relationship Id="rId430" Type="http://schemas.openxmlformats.org/officeDocument/2006/relationships/hyperlink" Target="https://www.commerce.alaska.gov/cbp/businesslicense/Search/DetailProx/?i=62Pk80gUFKwjnShwc69GcQ%3D%3D&amp;v=nHD7yuD8AUmPMEg%2BX3jkcg%3D%3D" TargetMode="External"/><Relationship Id="rId18" Type="http://schemas.openxmlformats.org/officeDocument/2006/relationships/hyperlink" Target="https://www.commerce.alaska.gov/cbp/businesslicense/Search/DetailProx/?i=8e7nMMyNcw5OoIOL%2BaQUaw%3D%3D&amp;v=XiC9XI7nS0uPW%2B1LnV926w%3D%3D" TargetMode="External"/><Relationship Id="rId39" Type="http://schemas.openxmlformats.org/officeDocument/2006/relationships/hyperlink" Target="https://www.commerce.alaska.gov/abc/marijuana/Home/License/5360a301-7900-4da8-ae64-47b5633bc202" TargetMode="External"/><Relationship Id="rId265" Type="http://schemas.openxmlformats.org/officeDocument/2006/relationships/hyperlink" Target="https://www.commerce.alaska.gov/abc/marijuana/Home/License/9d37b5a9-768b-444d-a85a-52760c91dad2" TargetMode="External"/><Relationship Id="rId286" Type="http://schemas.openxmlformats.org/officeDocument/2006/relationships/hyperlink" Target="https://www.commerce.alaska.gov/cbp/businesslicense/Search/DetailProx/?i=zrQXEFV3bU1ivK3SYIOTqw%3D%3D&amp;v=%2FO0LD2gqrUGW4mnSCiqSlw%3D%3D" TargetMode="External"/><Relationship Id="rId50" Type="http://schemas.openxmlformats.org/officeDocument/2006/relationships/hyperlink" Target="https://www.commerce.alaska.gov/cbp/businesslicense/Search/DetailProx/?i=tyY%2FXmJBABfJRLc10gGKzA%3D%3D&amp;v=SJi5qQDozEGIe1ZXZjCOPA%3D%3D" TargetMode="External"/><Relationship Id="rId104" Type="http://schemas.openxmlformats.org/officeDocument/2006/relationships/hyperlink" Target="https://www.commerce.alaska.gov/cbp/businesslicense/Search/DetailProx/?i=j8nxCUj0qd%2B57wRQ1IWINw%3D%3D&amp;v=2VM2HSY7IE6Q%2BVTyj6dV4w%3D%3D" TargetMode="External"/><Relationship Id="rId125" Type="http://schemas.openxmlformats.org/officeDocument/2006/relationships/hyperlink" Target="https://www.commerce.alaska.gov/abc/marijuana/Home/License/d272c1b2-9b83-4690-9614-2bc4438af211" TargetMode="External"/><Relationship Id="rId146" Type="http://schemas.openxmlformats.org/officeDocument/2006/relationships/hyperlink" Target="https://www.commerce.alaska.gov/cbp/businesslicense/Search/DetailProx/?i=QJ0Mm4hEYdO2BLafXMofog%3D%3D&amp;v=%2BDLx8g%2Fv%2F0aXTtwI0jsVaQ%3D%3D" TargetMode="External"/><Relationship Id="rId167" Type="http://schemas.openxmlformats.org/officeDocument/2006/relationships/hyperlink" Target="https://www.commerce.alaska.gov/abc/marijuana/Home/License/fea4607f-aa6a-4ecc-ba07-b47921fbbb36" TargetMode="External"/><Relationship Id="rId188" Type="http://schemas.openxmlformats.org/officeDocument/2006/relationships/hyperlink" Target="https://www.commerce.alaska.gov/cbp/businesslicense/Search/DetailProx/?i=41t%2FVgg28%2Fi1ZZMBqA9fHA%3D%3D&amp;v=GWu07wesXEKT1SrhX%2FLB0Q%3D%3D" TargetMode="External"/><Relationship Id="rId311" Type="http://schemas.openxmlformats.org/officeDocument/2006/relationships/hyperlink" Target="https://www.commerce.alaska.gov/abc/marijuana/Home/License/d15a98d0-a05f-4295-9146-e224c7323817" TargetMode="External"/><Relationship Id="rId332" Type="http://schemas.openxmlformats.org/officeDocument/2006/relationships/hyperlink" Target="https://www.commerce.alaska.gov/cbp/businesslicense/Search/DetailProx/?i=G3UPcq8Ac%2FI25rnjFkw5lQ%3D%3D&amp;v=YwKHwZoPUUm7mf3bNDLjgQ%3D%3D" TargetMode="External"/><Relationship Id="rId353" Type="http://schemas.openxmlformats.org/officeDocument/2006/relationships/hyperlink" Target="https://www.commerce.alaska.gov/abc/marijuana/Home/License/0591586b-1afb-4452-a1b8-7d08b87c2a16" TargetMode="External"/><Relationship Id="rId374" Type="http://schemas.openxmlformats.org/officeDocument/2006/relationships/hyperlink" Target="https://www.commerce.alaska.gov/cbp/businesslicense/Search/DetailProx/?i=AFfmfKwAr24vLagr2AebXg%3D%3D&amp;v=Sav86H67H0en4G8g1uyl4w%3D%3D" TargetMode="External"/><Relationship Id="rId395" Type="http://schemas.openxmlformats.org/officeDocument/2006/relationships/hyperlink" Target="https://www.commerce.alaska.gov/abc/marijuana/Home/License/735900ff-4098-430f-9238-c8c8b72ef996" TargetMode="External"/><Relationship Id="rId409" Type="http://schemas.openxmlformats.org/officeDocument/2006/relationships/hyperlink" Target="https://www.commerce.alaska.gov/abc/marijuana/Home/License/2d2440b4-7c3d-4696-89e1-8a3809ff3f2f" TargetMode="External"/><Relationship Id="rId71" Type="http://schemas.openxmlformats.org/officeDocument/2006/relationships/hyperlink" Target="https://www.commerce.alaska.gov/abc/marijuana/Home/License/b0e3e0fb-c28b-4d41-974b-5d5ea82dda81" TargetMode="External"/><Relationship Id="rId92" Type="http://schemas.openxmlformats.org/officeDocument/2006/relationships/hyperlink" Target="https://www.commerce.alaska.gov/cbp/businesslicense/Search/DetailProx/?i=WpXjxZjbdbREEG50TA%2BdqA%3D%3D&amp;v=4CMXbI6NokuCfwkzGIFNhw%3D%3D" TargetMode="External"/><Relationship Id="rId213" Type="http://schemas.openxmlformats.org/officeDocument/2006/relationships/hyperlink" Target="https://www.commerce.alaska.gov/abc/marijuana/Home/License/57fcf18b-16b0-48bc-8362-3a8376c5dd57" TargetMode="External"/><Relationship Id="rId234" Type="http://schemas.openxmlformats.org/officeDocument/2006/relationships/hyperlink" Target="https://www.commerce.alaska.gov/cbp/businesslicense/Search/DetailProx/?i=TD%2FFFElg6qre9P8pPhWaGg%3D%3D&amp;v=wkSCKlaokkujI7VJfGrZ5w%3D%3D" TargetMode="External"/><Relationship Id="rId420" Type="http://schemas.openxmlformats.org/officeDocument/2006/relationships/hyperlink" Target="https://www.commerce.alaska.gov/cbp/businesslicense/Search/DetailProx/?i=pVHuK1VP4rwPp%2F6Q5n%2FWoQ%3D%3D&amp;v=D6SF0s8HxEm2YLIYV44mLQ%3D%3D" TargetMode="External"/><Relationship Id="rId2" Type="http://schemas.openxmlformats.org/officeDocument/2006/relationships/hyperlink" Target="https://www.commerce.alaska.gov/cbp/businesslicense/Search/DetailProx/?i=Pnls17c%2FbG9I4GribjxkBA%3D%3D&amp;v=rhhzhn4Cqkq4Q19MWRThwg%3D%3D" TargetMode="External"/><Relationship Id="rId29" Type="http://schemas.openxmlformats.org/officeDocument/2006/relationships/hyperlink" Target="https://www.commerce.alaska.gov/abc/marijuana/Home/License/70073c54-472a-4069-853f-a327faadd001" TargetMode="External"/><Relationship Id="rId255" Type="http://schemas.openxmlformats.org/officeDocument/2006/relationships/hyperlink" Target="https://www.commerce.alaska.gov/abc/marijuana/Home/License/e6feffd6-6585-4db8-8b66-87b2a7ddc2ba" TargetMode="External"/><Relationship Id="rId276" Type="http://schemas.openxmlformats.org/officeDocument/2006/relationships/hyperlink" Target="https://www.commerce.alaska.gov/cbp/businesslicense/Search/DetailProx/?i=cZhHibaFDL3hk613id9zFQ%3D%3D&amp;v=px%2FvOGuxf0GSTFADkQShwg%3D%3D" TargetMode="External"/><Relationship Id="rId297" Type="http://schemas.openxmlformats.org/officeDocument/2006/relationships/hyperlink" Target="https://www.commerce.alaska.gov/abc/marijuana/Home/License/ec260f66-e912-4b2d-9715-475a3e0fb451" TargetMode="External"/><Relationship Id="rId441" Type="http://schemas.openxmlformats.org/officeDocument/2006/relationships/hyperlink" Target="https://www.commerce.alaska.gov/abc/marijuana/Home/License/0023aa0f-ec88-4e3b-a6b1-0341f22aea6b" TargetMode="External"/><Relationship Id="rId40" Type="http://schemas.openxmlformats.org/officeDocument/2006/relationships/hyperlink" Target="https://www.commerce.alaska.gov/cbp/businesslicense/Search/DetailProx/?i=8exZ2O%2FDSDTAuREsHnOZow%3D%3D&amp;v=%2B8p5IXqUeEahoqzSsgOKOw%3D%3D" TargetMode="External"/><Relationship Id="rId115" Type="http://schemas.openxmlformats.org/officeDocument/2006/relationships/hyperlink" Target="https://www.commerce.alaska.gov/abc/marijuana/Home/License/c6c8b40b-d1dc-416c-a3cf-77cc2239c46a" TargetMode="External"/><Relationship Id="rId136" Type="http://schemas.openxmlformats.org/officeDocument/2006/relationships/hyperlink" Target="https://www.commerce.alaska.gov/cbp/businesslicense/Search/DetailProx/?i=L0NWXOPmujIyUnRd8TzJFQ%3D%3D&amp;v=bItPB1xfqUWLIuUyvRc4kw%3D%3D" TargetMode="External"/><Relationship Id="rId157" Type="http://schemas.openxmlformats.org/officeDocument/2006/relationships/hyperlink" Target="https://www.commerce.alaska.gov/abc/marijuana/Home/License/81de9d69-fea2-4923-8a49-71bb062fc932" TargetMode="External"/><Relationship Id="rId178" Type="http://schemas.openxmlformats.org/officeDocument/2006/relationships/hyperlink" Target="https://www.commerce.alaska.gov/cbp/businesslicense/Search/DetailProx/?i=GQ3rq6xyUM7Mc%2Fn35VidtQ%3D%3D&amp;v=Z7ZaQAWL9EaYXH9YUJVekA%3D%3D" TargetMode="External"/><Relationship Id="rId301" Type="http://schemas.openxmlformats.org/officeDocument/2006/relationships/hyperlink" Target="https://www.commerce.alaska.gov/abc/marijuana/Home/License/38a6e5ae-de03-409a-85fb-c2824e57894f" TargetMode="External"/><Relationship Id="rId322" Type="http://schemas.openxmlformats.org/officeDocument/2006/relationships/hyperlink" Target="https://www.commerce.alaska.gov/cbp/businesslicense/Search/DetailProx/?i=enL%2FIVY4sJBlKC7vJdKqoA%3D%3D&amp;v=QbqM%2BoHm5Eus6Tl5WWHGaQ%3D%3D" TargetMode="External"/><Relationship Id="rId343" Type="http://schemas.openxmlformats.org/officeDocument/2006/relationships/hyperlink" Target="https://www.commerce.alaska.gov/abc/marijuana/Home/License/9e82067f-e533-4b42-b228-a69f90e22f95" TargetMode="External"/><Relationship Id="rId364" Type="http://schemas.openxmlformats.org/officeDocument/2006/relationships/hyperlink" Target="https://www.commerce.alaska.gov/cbp/businesslicense/Search/DetailProx/?i=agHoaqRbBVLobsEKZzgZWg%3D%3D&amp;v=vNcJxmJ5lUyi0RuX63sCRg%3D%3D" TargetMode="External"/><Relationship Id="rId61" Type="http://schemas.openxmlformats.org/officeDocument/2006/relationships/hyperlink" Target="https://www.commerce.alaska.gov/abc/marijuana/Home/License/46246ab5-8b8a-4a11-b2b7-85b9465d06a0" TargetMode="External"/><Relationship Id="rId82" Type="http://schemas.openxmlformats.org/officeDocument/2006/relationships/hyperlink" Target="https://www.commerce.alaska.gov/cbp/businesslicense/Search/DetailProx/?i=aLQSgUXRXeBf1fDTlNquMg%3D%3D&amp;v=3FWRqP5oSES6QJehQI8OtA%3D%3D" TargetMode="External"/><Relationship Id="rId199" Type="http://schemas.openxmlformats.org/officeDocument/2006/relationships/hyperlink" Target="https://www.commerce.alaska.gov/abc/marijuana/Home/License/2997f5c9-0355-43b7-825f-4ecae04b7049" TargetMode="External"/><Relationship Id="rId203" Type="http://schemas.openxmlformats.org/officeDocument/2006/relationships/hyperlink" Target="https://www.commerce.alaska.gov/abc/marijuana/Home/License/25909432-a8cb-47e6-ba84-9015a8e8ae8a" TargetMode="External"/><Relationship Id="rId385" Type="http://schemas.openxmlformats.org/officeDocument/2006/relationships/hyperlink" Target="https://www.commerce.alaska.gov/abc/marijuana/Home/License/71aead3c-1f71-4a23-bcce-a7439df3d913" TargetMode="External"/><Relationship Id="rId19" Type="http://schemas.openxmlformats.org/officeDocument/2006/relationships/hyperlink" Target="https://www.commerce.alaska.gov/abc/marijuana/Home/License/76173994-1ccd-4eb5-952a-bb9b05d52704" TargetMode="External"/><Relationship Id="rId224" Type="http://schemas.openxmlformats.org/officeDocument/2006/relationships/hyperlink" Target="https://www.commerce.alaska.gov/cbp/businesslicense/Search/DetailProx/?i=M1HIcVehsdniJrh96ZmXRA%3D%3D&amp;v=5ronvvtfFkKJegGZLGC%2FTw%3D%3D" TargetMode="External"/><Relationship Id="rId245" Type="http://schemas.openxmlformats.org/officeDocument/2006/relationships/hyperlink" Target="https://www.commerce.alaska.gov/abc/marijuana/Home/License/27483f00-be86-4f6a-ad46-dd4ac1019cfd" TargetMode="External"/><Relationship Id="rId266" Type="http://schemas.openxmlformats.org/officeDocument/2006/relationships/hyperlink" Target="https://www.commerce.alaska.gov/cbp/businesslicense/Search/DetailProx/?i=DZCaBekClqMkT63dZer%2FNQ%3D%3D&amp;v=ZwJWn8qPz0qX1BQbdbfEmw%3D%3D" TargetMode="External"/><Relationship Id="rId287" Type="http://schemas.openxmlformats.org/officeDocument/2006/relationships/hyperlink" Target="https://www.commerce.alaska.gov/abc/marijuana/Home/License/cc911387-a562-44ef-b8ba-7b28f25385a0" TargetMode="External"/><Relationship Id="rId410" Type="http://schemas.openxmlformats.org/officeDocument/2006/relationships/hyperlink" Target="https://www.commerce.alaska.gov/cbp/businesslicense/Search/DetailProx/?i=jWoNPrRYrNMsCkiaeROnSQ%3D%3D&amp;v=rQk4y4TXL02A%2Bdr9Owo2GQ%3D%3D" TargetMode="External"/><Relationship Id="rId431" Type="http://schemas.openxmlformats.org/officeDocument/2006/relationships/hyperlink" Target="https://www.commerce.alaska.gov/abc/marijuana/Home/License/f6e4d0bf-7261-4cec-b687-439fd018da5d" TargetMode="External"/><Relationship Id="rId30" Type="http://schemas.openxmlformats.org/officeDocument/2006/relationships/hyperlink" Target="https://www.commerce.alaska.gov/cbp/businesslicense/Search/DetailProx/?i=ZUfRRGNbgqfMa6hiFhADqg%3D%3D&amp;v=Di4I%2BjkrOE6DP%2FAKk74c%2Bg%3D%3D" TargetMode="External"/><Relationship Id="rId105" Type="http://schemas.openxmlformats.org/officeDocument/2006/relationships/hyperlink" Target="https://www.commerce.alaska.gov/abc/marijuana/Home/License/06f58a45-d083-4461-bc42-2d5d178b49c3" TargetMode="External"/><Relationship Id="rId126" Type="http://schemas.openxmlformats.org/officeDocument/2006/relationships/hyperlink" Target="https://www.commerce.alaska.gov/cbp/businesslicense/Search/DetailProx/?i=w%2F%2Bj9qG6Dtg5FlunXCCnKw%3D%3D&amp;v=bsH3HlRnyU6HFkgKdIpyKQ%3D%3D" TargetMode="External"/><Relationship Id="rId147" Type="http://schemas.openxmlformats.org/officeDocument/2006/relationships/hyperlink" Target="https://www.commerce.alaska.gov/abc/marijuana/Home/License/60485f7d-c3e9-48ac-93a8-bd7a2430fd4b" TargetMode="External"/><Relationship Id="rId168" Type="http://schemas.openxmlformats.org/officeDocument/2006/relationships/hyperlink" Target="https://www.commerce.alaska.gov/cbp/businesslicense/Search/DetailProx/?i=n9ONgtTDa0%2FPIXCHTAKOGg%3D%3D&amp;v=p9SgF196yEGMouJQBZMSLA%3D%3D" TargetMode="External"/><Relationship Id="rId312" Type="http://schemas.openxmlformats.org/officeDocument/2006/relationships/hyperlink" Target="https://www.commerce.alaska.gov/cbp/businesslicense/Search/DetailProx/?i=gCF0WvSo2tDh6EtwANLclQ%3D%3D&amp;v=qTtVTEEGZ0%2BUoHNe201Xzw%3D%3D" TargetMode="External"/><Relationship Id="rId333" Type="http://schemas.openxmlformats.org/officeDocument/2006/relationships/hyperlink" Target="https://www.commerce.alaska.gov/abc/marijuana/Home/License/8077f31b-8863-4feb-9b08-d23a4d77e777" TargetMode="External"/><Relationship Id="rId354" Type="http://schemas.openxmlformats.org/officeDocument/2006/relationships/hyperlink" Target="https://www.commerce.alaska.gov/cbp/businesslicense/Search/DetailProx/?i=E2vJNkzdh0hNbe1gFCMJQg%3D%3D&amp;v=jIrSQX9X%2FU2mqoYdKIGlOQ%3D%3D" TargetMode="External"/><Relationship Id="rId51" Type="http://schemas.openxmlformats.org/officeDocument/2006/relationships/hyperlink" Target="https://www.commerce.alaska.gov/abc/marijuana/Home/License/1f41b9fd-951c-42ef-8830-11076a85219c" TargetMode="External"/><Relationship Id="rId72" Type="http://schemas.openxmlformats.org/officeDocument/2006/relationships/hyperlink" Target="https://www.commerce.alaska.gov/cbp/businesslicense/Search/DetailProx/?i=ozTNMJ7ZacO1wBUFEuthfQ%3D%3D&amp;v=aW0CoKmoLkq8FTgaCqa3VA%3D%3D" TargetMode="External"/><Relationship Id="rId93" Type="http://schemas.openxmlformats.org/officeDocument/2006/relationships/hyperlink" Target="https://www.commerce.alaska.gov/abc/marijuana/Home/License/7b492a50-1d84-4b58-839b-7a28b9f8f36e" TargetMode="External"/><Relationship Id="rId189" Type="http://schemas.openxmlformats.org/officeDocument/2006/relationships/hyperlink" Target="https://www.commerce.alaska.gov/abc/marijuana/Home/License/0b6723b1-4f1b-412c-be23-c24a10e567bf" TargetMode="External"/><Relationship Id="rId375" Type="http://schemas.openxmlformats.org/officeDocument/2006/relationships/hyperlink" Target="https://www.commerce.alaska.gov/abc/marijuana/Home/License/f05cbd64-acaa-4a33-8eb7-5bc5ca549419" TargetMode="External"/><Relationship Id="rId396" Type="http://schemas.openxmlformats.org/officeDocument/2006/relationships/hyperlink" Target="https://www.commerce.alaska.gov/cbp/businesslicense/Search/DetailProx/?i=SJwVlXr6ZzsnI8QzsATLrQ%3D%3D&amp;v=hHfaTOb4I0qhXFFqLf%2FqYQ%3D%3D" TargetMode="External"/><Relationship Id="rId3" Type="http://schemas.openxmlformats.org/officeDocument/2006/relationships/hyperlink" Target="https://www.commerce.alaska.gov/abc/marijuana/Home/License/a4e7992e-6f2b-45af-b9c5-01fe60703f55" TargetMode="External"/><Relationship Id="rId214" Type="http://schemas.openxmlformats.org/officeDocument/2006/relationships/hyperlink" Target="https://www.commerce.alaska.gov/cbp/businesslicense/Search/DetailProx/?i=wDR9u720r9ucZhFjfGbTmg%3D%3D&amp;v=ckRk7oiDrEaBEbeFIdZ62w%3D%3D" TargetMode="External"/><Relationship Id="rId235" Type="http://schemas.openxmlformats.org/officeDocument/2006/relationships/hyperlink" Target="https://www.commerce.alaska.gov/abc/marijuana/Home/License/1b1ffa66-8c8f-405f-bad2-663967fc331c" TargetMode="External"/><Relationship Id="rId256" Type="http://schemas.openxmlformats.org/officeDocument/2006/relationships/hyperlink" Target="https://www.commerce.alaska.gov/cbp/businesslicense/Search/DetailProx/?i=ONZDuAKoOgAyoNcugmJRVA%3D%3D&amp;v=h0OJO8eQOUKfhfJeMMlOTg%3D%3D" TargetMode="External"/><Relationship Id="rId277" Type="http://schemas.openxmlformats.org/officeDocument/2006/relationships/hyperlink" Target="https://www.commerce.alaska.gov/abc/marijuana/Home/License/a971c55d-0b77-4a25-9d39-7402ff45292f" TargetMode="External"/><Relationship Id="rId298" Type="http://schemas.openxmlformats.org/officeDocument/2006/relationships/hyperlink" Target="https://www.commerce.alaska.gov/cbp/businesslicense/Search/DetailProx/?i=WluhxPdWqIHT6ilxdIhUHA%3D%3D&amp;v=sDJ85xJzfki3E%2BNKIKf1eg%3D%3D" TargetMode="External"/><Relationship Id="rId400" Type="http://schemas.openxmlformats.org/officeDocument/2006/relationships/hyperlink" Target="https://www.commerce.alaska.gov/cbp/businesslicense/Search/DetailProx/?i=tyM25TtltQNTQ7DaXPFQUQ%3D%3D&amp;v=ciBsCYpyx0eaT5exbhv3sw%3D%3D" TargetMode="External"/><Relationship Id="rId421" Type="http://schemas.openxmlformats.org/officeDocument/2006/relationships/hyperlink" Target="https://www.commerce.alaska.gov/abc/marijuana/Home/License/14ede7b4-a441-4567-b0ee-4a197ff2ba00" TargetMode="External"/><Relationship Id="rId442" Type="http://schemas.openxmlformats.org/officeDocument/2006/relationships/hyperlink" Target="https://www.commerce.alaska.gov/cbp/businesslicense/Search/DetailProx/?i=L9NSJuDhsa8GFpi3X6sYNw%3D%3D&amp;v=II0jWqzgNU6%2BWS9I92%2BCXg%3D%3D" TargetMode="External"/><Relationship Id="rId116" Type="http://schemas.openxmlformats.org/officeDocument/2006/relationships/hyperlink" Target="https://www.commerce.alaska.gov/cbp/businesslicense/Search/DetailProx/?i=vlSQCJ6MsIN1uzO8ETkrfQ%3D%3D&amp;v=LUTHnBE%2Fo0CoY15pHU9ttQ%3D%3D" TargetMode="External"/><Relationship Id="rId137" Type="http://schemas.openxmlformats.org/officeDocument/2006/relationships/hyperlink" Target="https://www.commerce.alaska.gov/abc/marijuana/Home/License/8f8f3ffa-14a7-43cb-ba49-8ef1d2a29471" TargetMode="External"/><Relationship Id="rId158" Type="http://schemas.openxmlformats.org/officeDocument/2006/relationships/hyperlink" Target="https://www.commerce.alaska.gov/cbp/businesslicense/Search/DetailProx/?i=dgeYApg331IYzEuQRF8xuw%3D%3D&amp;v=9%2FSHAiwqIkud3GqvxYUNhA%3D%3D" TargetMode="External"/><Relationship Id="rId302" Type="http://schemas.openxmlformats.org/officeDocument/2006/relationships/hyperlink" Target="https://www.commerce.alaska.gov/cbp/businesslicense/Search/DetailProx/?i=0uNCw6zsehQPkhQtfOg4AQ%3D%3D&amp;v=yZkiw0zY6069iTKIWmBYOg%3D%3D" TargetMode="External"/><Relationship Id="rId323" Type="http://schemas.openxmlformats.org/officeDocument/2006/relationships/hyperlink" Target="https://www.commerce.alaska.gov/abc/marijuana/Home/License/6a70d445-86fb-4615-bcc8-2c10158c8537" TargetMode="External"/><Relationship Id="rId344" Type="http://schemas.openxmlformats.org/officeDocument/2006/relationships/hyperlink" Target="https://www.commerce.alaska.gov/cbp/businesslicense/Search/DetailProx/?i=ZRYfPEY%2F8s0WroMEeRivlQ%3D%3D&amp;v=cGPdZvE%2BKUaDvGTxykC87Q%3D%3D" TargetMode="External"/><Relationship Id="rId20" Type="http://schemas.openxmlformats.org/officeDocument/2006/relationships/hyperlink" Target="https://www.commerce.alaska.gov/cbp/businesslicense/Search/DetailProx/?i=VL36LZg7jH82xBX7ZjCjug%3D%3D&amp;v=89yaNtt%2F10apESMovscKhA%3D%3D" TargetMode="External"/><Relationship Id="rId41" Type="http://schemas.openxmlformats.org/officeDocument/2006/relationships/hyperlink" Target="https://www.commerce.alaska.gov/abc/marijuana/Home/License/e934e542-bc71-4906-a9bb-471d7fde2f2c" TargetMode="External"/><Relationship Id="rId62" Type="http://schemas.openxmlformats.org/officeDocument/2006/relationships/hyperlink" Target="https://www.commerce.alaska.gov/cbp/businesslicense/Search/DetailProx/?i=0takjq43%2FzR9BxumwPPiAg%3D%3D&amp;v=sBQ8twQuykaCH2BQHYvdug%3D%3D" TargetMode="External"/><Relationship Id="rId83" Type="http://schemas.openxmlformats.org/officeDocument/2006/relationships/hyperlink" Target="https://www.commerce.alaska.gov/abc/marijuana/Home/License/0dbdaa06-c666-4998-abe9-815625af47bf" TargetMode="External"/><Relationship Id="rId179" Type="http://schemas.openxmlformats.org/officeDocument/2006/relationships/hyperlink" Target="https://www.commerce.alaska.gov/abc/marijuana/Home/License/9ea3aef1-3f1c-4dd6-bc3d-38a2db93e9a8" TargetMode="External"/><Relationship Id="rId365" Type="http://schemas.openxmlformats.org/officeDocument/2006/relationships/hyperlink" Target="https://www.commerce.alaska.gov/abc/marijuana/Home/License/1cb4b23b-32c5-418c-a782-ea1a3a2db624" TargetMode="External"/><Relationship Id="rId386" Type="http://schemas.openxmlformats.org/officeDocument/2006/relationships/hyperlink" Target="https://www.commerce.alaska.gov/cbp/businesslicense/Search/DetailProx/?i=U2XcTabghsXG0hoLLTBZhQ%3D%3D&amp;v=DQcm2vM7XkCFW9ddLslwlg%3D%3D" TargetMode="External"/><Relationship Id="rId190" Type="http://schemas.openxmlformats.org/officeDocument/2006/relationships/hyperlink" Target="https://www.commerce.alaska.gov/cbp/businesslicense/Search/DetailProx/?i=J1nWN0HZP38DbTIRa2Apfw%3D%3D&amp;v=kaEZgSrpqkGKuYe53Ok%2F3Q%3D%3D" TargetMode="External"/><Relationship Id="rId204" Type="http://schemas.openxmlformats.org/officeDocument/2006/relationships/hyperlink" Target="https://www.commerce.alaska.gov/cbp/businesslicense/Search/DetailProx/?i=z4POTVRZTalnrt3FgYa%2BIg%3D%3D&amp;v=3%2F1PX9giaE%2BYz37Tflg1uA%3D%3D" TargetMode="External"/><Relationship Id="rId225" Type="http://schemas.openxmlformats.org/officeDocument/2006/relationships/hyperlink" Target="https://www.commerce.alaska.gov/abc/marijuana/Home/License/2393f42e-ff2a-492f-b900-46aaa7af5c04" TargetMode="External"/><Relationship Id="rId246" Type="http://schemas.openxmlformats.org/officeDocument/2006/relationships/hyperlink" Target="https://www.commerce.alaska.gov/cbp/businesslicense/Search/DetailProx/?i=LmZWgPEYG1lyAqd9t98jlg%3D%3D&amp;v=RH%2FvtenhR02P8KoWKwDlzg%3D%3D" TargetMode="External"/><Relationship Id="rId267" Type="http://schemas.openxmlformats.org/officeDocument/2006/relationships/hyperlink" Target="https://www.commerce.alaska.gov/abc/marijuana/Home/License/36f79bc4-01b4-4b88-808f-6b7e76c8d78b" TargetMode="External"/><Relationship Id="rId288" Type="http://schemas.openxmlformats.org/officeDocument/2006/relationships/hyperlink" Target="https://www.commerce.alaska.gov/cbp/businesslicense/Search/DetailProx/?i=cyXOYnoSqa2ro0oKjSyyCw%3D%3D&amp;v=jPOxDdk8YU%2BwhMooQCkJhg%3D%3D" TargetMode="External"/><Relationship Id="rId411" Type="http://schemas.openxmlformats.org/officeDocument/2006/relationships/hyperlink" Target="https://www.commerce.alaska.gov/abc/marijuana/Home/License/04d94220-cfb5-4cae-8cc5-53bacdc5c8ab" TargetMode="External"/><Relationship Id="rId432" Type="http://schemas.openxmlformats.org/officeDocument/2006/relationships/hyperlink" Target="https://www.commerce.alaska.gov/cbp/businesslicense/Search/DetailProx/?i=MU%2BdmW86bmLRd1PXnmdFhQ%3D%3D&amp;v=wdYT2Ynt80iWNaGMAnkQSg%3D%3D" TargetMode="External"/><Relationship Id="rId106" Type="http://schemas.openxmlformats.org/officeDocument/2006/relationships/hyperlink" Target="https://www.commerce.alaska.gov/cbp/businesslicense/Search/DetailProx/?i=7xiPaiqj3XrQcG%2Bkrt9XXQ%3D%3D&amp;v=ONZv9nNuo0GTUx8wO%2FQHig%3D%3D" TargetMode="External"/><Relationship Id="rId127" Type="http://schemas.openxmlformats.org/officeDocument/2006/relationships/hyperlink" Target="https://www.commerce.alaska.gov/abc/marijuana/Home/License/c53bd709-e4ee-4c47-99cf-6c68bc2da13f" TargetMode="External"/><Relationship Id="rId313" Type="http://schemas.openxmlformats.org/officeDocument/2006/relationships/hyperlink" Target="https://www.commerce.alaska.gov/abc/marijuana/Home/License/d946e7ce-c9d1-4420-ab70-99aeb12b9341" TargetMode="External"/><Relationship Id="rId10" Type="http://schemas.openxmlformats.org/officeDocument/2006/relationships/hyperlink" Target="https://www.commerce.alaska.gov/cbp/businesslicense/Search/DetailProx/?i=%2FN6khS%2BEKNElpboSM2mgJQ%3D%3D&amp;v=oE4EjXtpBUydtI1ImeWZEg%3D%3D" TargetMode="External"/><Relationship Id="rId31" Type="http://schemas.openxmlformats.org/officeDocument/2006/relationships/hyperlink" Target="https://www.commerce.alaska.gov/abc/marijuana/Home/License/fef697ff-e643-41ce-909c-2d6750af6030" TargetMode="External"/><Relationship Id="rId52" Type="http://schemas.openxmlformats.org/officeDocument/2006/relationships/hyperlink" Target="https://www.commerce.alaska.gov/cbp/businesslicense/Search/DetailProx/?i=bqgDMgQH5jUmtGM6iJzsTw%3D%3D&amp;v=8VTV4zK0X0ClPPXZEAS%2F1Q%3D%3D" TargetMode="External"/><Relationship Id="rId73" Type="http://schemas.openxmlformats.org/officeDocument/2006/relationships/hyperlink" Target="https://www.commerce.alaska.gov/abc/marijuana/Home/License/081ba400-5735-490f-bc7f-e7a77623a663" TargetMode="External"/><Relationship Id="rId94" Type="http://schemas.openxmlformats.org/officeDocument/2006/relationships/hyperlink" Target="https://www.commerce.alaska.gov/cbp/businesslicense/Search/DetailProx/?i=jlFqBZm%2BR4%2BvYvSWeczziQ%3D%3D&amp;v=wjbC%2FhYwjk%2Bzwrn3CrQcng%3D%3D" TargetMode="External"/><Relationship Id="rId148" Type="http://schemas.openxmlformats.org/officeDocument/2006/relationships/hyperlink" Target="https://www.commerce.alaska.gov/cbp/businesslicense/Search/DetailProx/?i=2Igr7oKY7l21OuAYtVLkxA%3D%3D&amp;v=gxGP5J%2B%2FDkC61evDTLtkoQ%3D%3D" TargetMode="External"/><Relationship Id="rId169" Type="http://schemas.openxmlformats.org/officeDocument/2006/relationships/hyperlink" Target="https://www.commerce.alaska.gov/abc/marijuana/Home/License/4944fb5e-aa95-470c-a61b-5caba4d3528b" TargetMode="External"/><Relationship Id="rId334" Type="http://schemas.openxmlformats.org/officeDocument/2006/relationships/hyperlink" Target="https://www.commerce.alaska.gov/cbp/businesslicense/Search/DetailProx/?i=PCkAi9DLsoSnQLMTTUpxkw%3D%3D&amp;v=FCxnM%2FYqmUWF0xjQTsoi1A%3D%3D" TargetMode="External"/><Relationship Id="rId355" Type="http://schemas.openxmlformats.org/officeDocument/2006/relationships/hyperlink" Target="https://www.commerce.alaska.gov/abc/marijuana/Home/License/6fdc3778-26b7-4c8e-843b-62af18cd7fd6" TargetMode="External"/><Relationship Id="rId376" Type="http://schemas.openxmlformats.org/officeDocument/2006/relationships/hyperlink" Target="https://www.commerce.alaska.gov/cbp/businesslicense/Search/DetailProx/?i=y6h9tRzn1f8K%2BY9fVz2moQ%3D%3D&amp;v=Sh1pnoAT1k%2BOEEk8VNLJvw%3D%3D" TargetMode="External"/><Relationship Id="rId397" Type="http://schemas.openxmlformats.org/officeDocument/2006/relationships/hyperlink" Target="https://www.commerce.alaska.gov/abc/marijuana/Home/License/ec254aa5-47e1-417b-9fe6-eddcd2c247bb" TargetMode="External"/><Relationship Id="rId4" Type="http://schemas.openxmlformats.org/officeDocument/2006/relationships/hyperlink" Target="https://www.commerce.alaska.gov/cbp/businesslicense/Search/DetailProx/?i=hMEZdx3gTApg2Qa8GtO%2ByA%3D%3D&amp;v=ecEqZroxJEC3rXzvPOjplQ%3D%3D" TargetMode="External"/><Relationship Id="rId180" Type="http://schemas.openxmlformats.org/officeDocument/2006/relationships/hyperlink" Target="https://www.commerce.alaska.gov/cbp/businesslicense/Search/DetailProx/?i=%2FnM7BIbWoVLEbcBrDEUi1g%3D%3D&amp;v=2uOeQVHYzk6BNkwbBjsujQ%3D%3D" TargetMode="External"/><Relationship Id="rId215" Type="http://schemas.openxmlformats.org/officeDocument/2006/relationships/hyperlink" Target="https://www.commerce.alaska.gov/abc/marijuana/Home/License/04bee5dc-b052-44d4-b5e2-e0af50c6055c" TargetMode="External"/><Relationship Id="rId236" Type="http://schemas.openxmlformats.org/officeDocument/2006/relationships/hyperlink" Target="https://www.commerce.alaska.gov/cbp/businesslicense/Search/DetailProx/?i=BIaryEX7GXPRGCfhlmNDGg%3D%3D&amp;v=EnznuukEJ0yUvoWXJjWVog%3D%3D" TargetMode="External"/><Relationship Id="rId257" Type="http://schemas.openxmlformats.org/officeDocument/2006/relationships/hyperlink" Target="https://www.commerce.alaska.gov/abc/marijuana/Home/License/0892ea58-dd70-4ca0-8eab-5263875155bf" TargetMode="External"/><Relationship Id="rId278" Type="http://schemas.openxmlformats.org/officeDocument/2006/relationships/hyperlink" Target="https://www.commerce.alaska.gov/cbp/businesslicense/Search/DetailProx/?i=hr8lEyKabwipT9uVeAPi7w%3D%3D&amp;v=rII4rjFSWEeQsJ03tohw8Q%3D%3D" TargetMode="External"/><Relationship Id="rId401" Type="http://schemas.openxmlformats.org/officeDocument/2006/relationships/hyperlink" Target="https://www.commerce.alaska.gov/abc/marijuana/Home/License/f68aa325-46a1-4883-a7c4-b323f2b5676d" TargetMode="External"/><Relationship Id="rId422" Type="http://schemas.openxmlformats.org/officeDocument/2006/relationships/hyperlink" Target="https://www.commerce.alaska.gov/cbp/businesslicense/Search/DetailProx/?i=PvV2aAO8yiU4GvYqQPBhug%3D%3D&amp;v=mlT%2BN1GaiU6lQbYE55fNdA%3D%3D" TargetMode="External"/><Relationship Id="rId303" Type="http://schemas.openxmlformats.org/officeDocument/2006/relationships/hyperlink" Target="https://www.commerce.alaska.gov/abc/marijuana/Home/License/5307e866-e9ee-40b8-bb99-719e799f976f" TargetMode="External"/><Relationship Id="rId42" Type="http://schemas.openxmlformats.org/officeDocument/2006/relationships/hyperlink" Target="https://www.commerce.alaska.gov/cbp/businesslicense/Search/DetailProx/?i=mfOuDKSbUTy%2FYNCwfYY0bA%3D%3D&amp;v=pOkIifJVkk6HrL%2B5XDTzGw%3D%3D" TargetMode="External"/><Relationship Id="rId84" Type="http://schemas.openxmlformats.org/officeDocument/2006/relationships/hyperlink" Target="https://www.commerce.alaska.gov/cbp/businesslicense/Search/DetailProx/?i=3XDEKx1TJpShHYxrHKp5Dw%3D%3D&amp;v=9pEhq%2F7g%2BUmPkh%2FCAUOC1w%3D%3D" TargetMode="External"/><Relationship Id="rId138" Type="http://schemas.openxmlformats.org/officeDocument/2006/relationships/hyperlink" Target="https://www.commerce.alaska.gov/cbp/businesslicense/Search/DetailProx/?i=K6hO3hXT55b3Cz3nmnXYhA%3D%3D&amp;v=GJGx1INJGEqHCgqXQuM%2BSg%3D%3D" TargetMode="External"/><Relationship Id="rId345" Type="http://schemas.openxmlformats.org/officeDocument/2006/relationships/hyperlink" Target="https://www.commerce.alaska.gov/abc/marijuana/Home/License/746e8a31-3a77-479f-8b75-beb04092173f" TargetMode="External"/><Relationship Id="rId387" Type="http://schemas.openxmlformats.org/officeDocument/2006/relationships/hyperlink" Target="https://www.commerce.alaska.gov/abc/marijuana/Home/License/fec78a02-6328-4f4f-b81e-37253bab3318" TargetMode="External"/><Relationship Id="rId191" Type="http://schemas.openxmlformats.org/officeDocument/2006/relationships/hyperlink" Target="https://www.commerce.alaska.gov/abc/marijuana/Home/License/cee4004e-5382-4a0a-bbb5-9d180107bd47" TargetMode="External"/><Relationship Id="rId205" Type="http://schemas.openxmlformats.org/officeDocument/2006/relationships/hyperlink" Target="https://www.commerce.alaska.gov/abc/marijuana/Home/License/b5525f63-d238-4693-8820-b0be95807fa6" TargetMode="External"/><Relationship Id="rId247" Type="http://schemas.openxmlformats.org/officeDocument/2006/relationships/hyperlink" Target="https://www.commerce.alaska.gov/abc/marijuana/Home/License/8c0d665f-1b1d-4b09-848e-522993b8bf77" TargetMode="External"/><Relationship Id="rId412" Type="http://schemas.openxmlformats.org/officeDocument/2006/relationships/hyperlink" Target="https://www.commerce.alaska.gov/cbp/businesslicense/Search/DetailProx/?i=7v498WiX8hdwdkvChXVDhA%3D%3D&amp;v=cZk4MgkksEKgovNFXqBTNg%3D%3D" TargetMode="External"/><Relationship Id="rId107" Type="http://schemas.openxmlformats.org/officeDocument/2006/relationships/hyperlink" Target="https://www.commerce.alaska.gov/abc/marijuana/Home/License/6869cdb5-9dcd-4357-b338-8a513423d341" TargetMode="External"/><Relationship Id="rId289" Type="http://schemas.openxmlformats.org/officeDocument/2006/relationships/hyperlink" Target="https://www.commerce.alaska.gov/abc/marijuana/Home/License/8e593134-5182-4ca6-b1b8-65b866b5c782" TargetMode="External"/><Relationship Id="rId11" Type="http://schemas.openxmlformats.org/officeDocument/2006/relationships/hyperlink" Target="https://www.commerce.alaska.gov/abc/marijuana/Home/License/318ef6f5-f5ab-4c24-b9b8-f8f0721c04ce" TargetMode="External"/><Relationship Id="rId53" Type="http://schemas.openxmlformats.org/officeDocument/2006/relationships/hyperlink" Target="https://www.commerce.alaska.gov/abc/marijuana/Home/License/53690b2e-6c95-4a3a-8f87-736cde46888a" TargetMode="External"/><Relationship Id="rId149" Type="http://schemas.openxmlformats.org/officeDocument/2006/relationships/hyperlink" Target="https://www.commerce.alaska.gov/abc/marijuana/Home/License/b7f162bb-5678-4360-9074-1018fcc66633" TargetMode="External"/><Relationship Id="rId314" Type="http://schemas.openxmlformats.org/officeDocument/2006/relationships/hyperlink" Target="https://www.commerce.alaska.gov/cbp/businesslicense/Search/DetailProx/?i=u9FNZekiJD4oZol0nitzHA%3D%3D&amp;v=WXfZyTyLCUCilxpX%2F%2FGgKw%3D%3D" TargetMode="External"/><Relationship Id="rId356" Type="http://schemas.openxmlformats.org/officeDocument/2006/relationships/hyperlink" Target="https://www.commerce.alaska.gov/cbp/businesslicense/Search/DetailProx/?i=qCW7VXkGWic%2FMh%2BbH0ZbaQ%3D%3D&amp;v=rhaJMmD4AUyj4sfbGGQ7bw%3D%3D" TargetMode="External"/><Relationship Id="rId398" Type="http://schemas.openxmlformats.org/officeDocument/2006/relationships/hyperlink" Target="https://www.commerce.alaska.gov/cbp/businesslicense/Search/DetailProx/?i=wfxCSbbX8mXTlZ%2FFkmBsVw%3D%3D&amp;v=LOsPU%2BabY0KXwjqe8%2BtqUA%3D%3D" TargetMode="External"/><Relationship Id="rId95" Type="http://schemas.openxmlformats.org/officeDocument/2006/relationships/hyperlink" Target="https://www.commerce.alaska.gov/abc/marijuana/Home/License/5867ff10-1a9d-4800-a97f-28a03e6a5aeb" TargetMode="External"/><Relationship Id="rId160" Type="http://schemas.openxmlformats.org/officeDocument/2006/relationships/hyperlink" Target="https://www.commerce.alaska.gov/cbp/businesslicense/Search/DetailProx/?i=OAqev7LVLlCCTZr2Gr5ORg%3D%3D&amp;v=Kb5LCP6AO0upjzBSf8%2BggA%3D%3D" TargetMode="External"/><Relationship Id="rId216" Type="http://schemas.openxmlformats.org/officeDocument/2006/relationships/hyperlink" Target="https://www.commerce.alaska.gov/cbp/businesslicense/Search/DetailProx/?i=JwvJwYilJea3WZOAHN%2BJfA%3D%3D&amp;v=b8tR7tIRr0WLM7DynqbDCw%3D%3D" TargetMode="External"/><Relationship Id="rId423" Type="http://schemas.openxmlformats.org/officeDocument/2006/relationships/hyperlink" Target="https://www.commerce.alaska.gov/abc/marijuana/Home/License/570cf60a-2218-4071-99b3-ad423dd60806" TargetMode="External"/><Relationship Id="rId258" Type="http://schemas.openxmlformats.org/officeDocument/2006/relationships/hyperlink" Target="https://www.commerce.alaska.gov/cbp/businesslicense/Search/DetailProx/?i=TWoET3aaZyyF9NPXWtq2CA%3D%3D&amp;v=J3PPVd5JukCpR5fC345ecw%3D%3D" TargetMode="External"/><Relationship Id="rId22" Type="http://schemas.openxmlformats.org/officeDocument/2006/relationships/hyperlink" Target="https://www.commerce.alaska.gov/cbp/businesslicense/Search/DetailProx/?i=uRUZEdw%2FcTSEHYfC9QwSzA%3D%3D&amp;v=KGiToRi94kqRkMDl8xcwLg%3D%3D" TargetMode="External"/><Relationship Id="rId64" Type="http://schemas.openxmlformats.org/officeDocument/2006/relationships/hyperlink" Target="https://www.commerce.alaska.gov/cbp/businesslicense/Search/DetailProx/?i=fzc4tPyV7rgO9A%2FtcGw6%2FQ%3D%3D&amp;v=bsS2PgF%2F0ECKpGRmp4lpyA%3D%3D" TargetMode="External"/><Relationship Id="rId118" Type="http://schemas.openxmlformats.org/officeDocument/2006/relationships/hyperlink" Target="https://www.commerce.alaska.gov/cbp/businesslicense/Search/DetailProx/?i=KY8oc%2FocfRFqXdbG%2FIP%2Fyg%3D%3D&amp;v=AezYpCQtkUOnR4%2B4aLxcbw%3D%3D" TargetMode="External"/><Relationship Id="rId325" Type="http://schemas.openxmlformats.org/officeDocument/2006/relationships/hyperlink" Target="https://www.commerce.alaska.gov/abc/marijuana/Home/License/9655c90f-cae5-4118-87c7-6bd24d33b536" TargetMode="External"/><Relationship Id="rId367" Type="http://schemas.openxmlformats.org/officeDocument/2006/relationships/hyperlink" Target="https://www.commerce.alaska.gov/abc/marijuana/Home/License/3abc9cad-c8b6-4e9a-aab8-899f6c9b5106" TargetMode="External"/><Relationship Id="rId171" Type="http://schemas.openxmlformats.org/officeDocument/2006/relationships/hyperlink" Target="https://www.commerce.alaska.gov/abc/marijuana/Home/License/f653afcf-b022-4a76-a35c-09f16c5a59b4" TargetMode="External"/><Relationship Id="rId227" Type="http://schemas.openxmlformats.org/officeDocument/2006/relationships/hyperlink" Target="https://www.commerce.alaska.gov/abc/marijuana/Home/License/a85f69b4-fb77-4743-8eaf-8f1c9fd84121" TargetMode="External"/><Relationship Id="rId269" Type="http://schemas.openxmlformats.org/officeDocument/2006/relationships/hyperlink" Target="https://www.commerce.alaska.gov/abc/marijuana/Home/License/8c045f47-f573-4948-8d8b-004e0a4c3aae" TargetMode="External"/><Relationship Id="rId434" Type="http://schemas.openxmlformats.org/officeDocument/2006/relationships/hyperlink" Target="https://www.commerce.alaska.gov/cbp/businesslicense/Search/DetailProx/?i=iqcjYnA1645j3DqFIQ7SDA%3D%3D&amp;v=Y7DTP7mxnEaIgjiN23mfwA%3D%3D" TargetMode="External"/><Relationship Id="rId33" Type="http://schemas.openxmlformats.org/officeDocument/2006/relationships/hyperlink" Target="https://www.commerce.alaska.gov/abc/marijuana/Home/License/7bc8e3a8-d521-4cf4-a5bb-c3cda62d0f01" TargetMode="External"/><Relationship Id="rId129" Type="http://schemas.openxmlformats.org/officeDocument/2006/relationships/hyperlink" Target="https://www.commerce.alaska.gov/abc/marijuana/Home/License/d43698c3-ad46-4b36-9153-ede99ce5f5c2" TargetMode="External"/><Relationship Id="rId280" Type="http://schemas.openxmlformats.org/officeDocument/2006/relationships/hyperlink" Target="https://www.commerce.alaska.gov/cbp/businesslicense/Search/DetailProx/?i=IUKf2KgUgMRLbx%2Fv76VlkQ%3D%3D&amp;v=Yb7kyKOX1U2t8v4QM0vj1g%3D%3D" TargetMode="External"/><Relationship Id="rId336" Type="http://schemas.openxmlformats.org/officeDocument/2006/relationships/hyperlink" Target="https://www.commerce.alaska.gov/cbp/businesslicense/Search/DetailProx/?i=Z%2BgcG%2FVp2papLxHm%2FEaMTg%3D%3D&amp;v=k8v%2B%2BNOZvE2eqHwl7y1aSQ%3D%3D" TargetMode="External"/><Relationship Id="rId75" Type="http://schemas.openxmlformats.org/officeDocument/2006/relationships/hyperlink" Target="https://www.commerce.alaska.gov/abc/marijuana/Home/License/83aacf5c-bb2d-46af-9bdd-3cdbfbfa457f" TargetMode="External"/><Relationship Id="rId140" Type="http://schemas.openxmlformats.org/officeDocument/2006/relationships/hyperlink" Target="https://www.commerce.alaska.gov/cbp/businesslicense/Search/DetailProx/?i=7q6%2F%2BjrKypEsOcvFtogHhA%3D%3D&amp;v=zU%2Brv688aEy0PeZG9Yb7UQ%3D%3D" TargetMode="External"/><Relationship Id="rId182" Type="http://schemas.openxmlformats.org/officeDocument/2006/relationships/hyperlink" Target="https://www.commerce.alaska.gov/cbp/businesslicense/Search/DetailProx/?i=K25WBZQNqAv9EXEagZ8wiQ%3D%3D&amp;v=UXlr9qoFY0CkXAowsgBH8w%3D%3D" TargetMode="External"/><Relationship Id="rId378" Type="http://schemas.openxmlformats.org/officeDocument/2006/relationships/hyperlink" Target="https://www.commerce.alaska.gov/cbp/businesslicense/Search/DetailProx/?i=UrURyg5aufzhAS2ElSJfzQ%3D%3D&amp;v=yu2sKq%2BNUUO9ilvF1we9qg%3D%3D" TargetMode="External"/><Relationship Id="rId403" Type="http://schemas.openxmlformats.org/officeDocument/2006/relationships/hyperlink" Target="https://www.commerce.alaska.gov/abc/marijuana/Home/License/a8695856-70c5-4968-85d9-2a63c488ccb4" TargetMode="External"/><Relationship Id="rId6" Type="http://schemas.openxmlformats.org/officeDocument/2006/relationships/hyperlink" Target="https://www.commerce.alaska.gov/cbp/businesslicense/Search/DetailProx/?i=QUvq0gzHWw8d%2FAGEq1tEUw%3D%3D&amp;v=Gw77THqPFUiTSpfWNtzoVA%3D%3D" TargetMode="External"/><Relationship Id="rId238" Type="http://schemas.openxmlformats.org/officeDocument/2006/relationships/hyperlink" Target="https://www.commerce.alaska.gov/cbp/businesslicense/Search/DetailProx/?i=00ryKJfLT3ZnpN9WhwmAPg%3D%3D&amp;v=dXSyYfLJbUyA20zmGH2d2w%3D%3D" TargetMode="External"/><Relationship Id="rId291" Type="http://schemas.openxmlformats.org/officeDocument/2006/relationships/hyperlink" Target="https://www.commerce.alaska.gov/abc/marijuana/Home/License/7e12c82c-e8ae-4f65-9c9e-114eab07730e" TargetMode="External"/><Relationship Id="rId305" Type="http://schemas.openxmlformats.org/officeDocument/2006/relationships/hyperlink" Target="https://www.commerce.alaska.gov/abc/marijuana/Home/License/1001b11a-09f2-45bf-9afa-cb8f0d9fe9bc" TargetMode="External"/><Relationship Id="rId347" Type="http://schemas.openxmlformats.org/officeDocument/2006/relationships/hyperlink" Target="https://www.commerce.alaska.gov/abc/marijuana/Home/License/d5ebb514-dc40-414f-97c4-95d664a9ad03" TargetMode="External"/><Relationship Id="rId44" Type="http://schemas.openxmlformats.org/officeDocument/2006/relationships/hyperlink" Target="https://www.commerce.alaska.gov/cbp/businesslicense/Search/DetailProx/?i=r4H9IWyQZBB4tAS3deQN2g%3D%3D&amp;v=RjQdIpuYD0W92OY2j2EQ8Q%3D%3D" TargetMode="External"/><Relationship Id="rId86" Type="http://schemas.openxmlformats.org/officeDocument/2006/relationships/hyperlink" Target="https://www.commerce.alaska.gov/cbp/businesslicense/Search/DetailProx/?i=az1xh8CRv6ulonhdSQxtPw%3D%3D&amp;v=huj53uapZ0qiToGU8tQ2Zg%3D%3D" TargetMode="External"/><Relationship Id="rId151" Type="http://schemas.openxmlformats.org/officeDocument/2006/relationships/hyperlink" Target="https://www.commerce.alaska.gov/abc/marijuana/Home/License/12539879-c719-4b06-b9fd-a808facbc620" TargetMode="External"/><Relationship Id="rId389" Type="http://schemas.openxmlformats.org/officeDocument/2006/relationships/hyperlink" Target="https://www.commerce.alaska.gov/abc/marijuana/Home/License/c1a80279-ff9c-4826-9b44-1ab958ce3203" TargetMode="External"/><Relationship Id="rId193" Type="http://schemas.openxmlformats.org/officeDocument/2006/relationships/hyperlink" Target="https://www.commerce.alaska.gov/abc/marijuana/Home/License/c9e02108-f21f-4a82-a144-066ae40407ef" TargetMode="External"/><Relationship Id="rId207" Type="http://schemas.openxmlformats.org/officeDocument/2006/relationships/hyperlink" Target="https://www.commerce.alaska.gov/abc/marijuana/Home/License/76803d26-4fe2-4176-8cc8-7e80901b0e3e" TargetMode="External"/><Relationship Id="rId249" Type="http://schemas.openxmlformats.org/officeDocument/2006/relationships/hyperlink" Target="https://www.commerce.alaska.gov/abc/marijuana/Home/License/e3536524-d2aa-48b4-b5b3-5f3464556f12" TargetMode="External"/><Relationship Id="rId414" Type="http://schemas.openxmlformats.org/officeDocument/2006/relationships/hyperlink" Target="https://www.commerce.alaska.gov/cbp/businesslicense/Search/DetailProx/?i=8xzbrUjWA74JiM4Hv4caMA%3D%3D&amp;v=io%2FmxqdZDk%2BA5SdNFZhQNw%3D%3D" TargetMode="External"/><Relationship Id="rId13" Type="http://schemas.openxmlformats.org/officeDocument/2006/relationships/hyperlink" Target="https://www.commerce.alaska.gov/abc/marijuana/Home/License/a8b996c0-f8b3-4a06-8287-c2316b7e5517" TargetMode="External"/><Relationship Id="rId109" Type="http://schemas.openxmlformats.org/officeDocument/2006/relationships/hyperlink" Target="https://www.commerce.alaska.gov/abc/marijuana/Home/License/311fc9cc-f68c-4c86-b7f6-60efc714fcc1" TargetMode="External"/><Relationship Id="rId260" Type="http://schemas.openxmlformats.org/officeDocument/2006/relationships/hyperlink" Target="https://www.commerce.alaska.gov/cbp/businesslicense/Search/DetailProx/?i=FQqPuxYYTT%2B%2BMdrBB%2BK3cg%3D%3D&amp;v=NciFTlJJ1U%2Bp%2BMhiwNstTg%3D%3D" TargetMode="External"/><Relationship Id="rId316" Type="http://schemas.openxmlformats.org/officeDocument/2006/relationships/hyperlink" Target="https://www.commerce.alaska.gov/cbp/businesslicense/Search/DetailProx/?i=k%2FfpgyF%2BC%2BtHjbEfwOvUSg%3D%3D&amp;v=gc6jJrvICEGRnRy4Si9UbQ%3D%3D" TargetMode="External"/><Relationship Id="rId55" Type="http://schemas.openxmlformats.org/officeDocument/2006/relationships/hyperlink" Target="https://www.commerce.alaska.gov/abc/marijuana/Home/License/71a3bf85-e646-4d26-b484-04297e9e6e15" TargetMode="External"/><Relationship Id="rId97" Type="http://schemas.openxmlformats.org/officeDocument/2006/relationships/hyperlink" Target="https://www.commerce.alaska.gov/abc/marijuana/Home/License/e8fae197-b4f3-48e6-a9c2-9c1a03d1954b" TargetMode="External"/><Relationship Id="rId120" Type="http://schemas.openxmlformats.org/officeDocument/2006/relationships/hyperlink" Target="https://www.commerce.alaska.gov/cbp/businesslicense/Search/DetailProx/?i=7bgWOQ%2FMAcgySkqtS6s9xQ%3D%3D&amp;v=bFZTRveNpk6ifffNIrm6GA%3D%3D" TargetMode="External"/><Relationship Id="rId358" Type="http://schemas.openxmlformats.org/officeDocument/2006/relationships/hyperlink" Target="https://www.commerce.alaska.gov/cbp/businesslicense/Search/DetailProx/?i=cEW44T85UvPJOrBqd6E7Yw%3D%3D&amp;v=IcjMd%2B98O0GFKTTkJm1cuA%3D%3D" TargetMode="External"/><Relationship Id="rId162" Type="http://schemas.openxmlformats.org/officeDocument/2006/relationships/hyperlink" Target="https://www.commerce.alaska.gov/cbp/businesslicense/Search/DetailProx/?i=GfXRIiadM4GU2VtAlZF6pw%3D%3D&amp;v=Ly%2Bc0sjsZ0iGUOdXPQGy0g%3D%3D" TargetMode="External"/><Relationship Id="rId218" Type="http://schemas.openxmlformats.org/officeDocument/2006/relationships/hyperlink" Target="https://www.commerce.alaska.gov/cbp/businesslicense/Search/DetailProx/?i=A2d4KGLBqMw8JlbPWw%2Bb6w%3D%3D&amp;v=CWESXHwTK0eBAEhQZ3rP7A%3D%3D" TargetMode="External"/><Relationship Id="rId425" Type="http://schemas.openxmlformats.org/officeDocument/2006/relationships/hyperlink" Target="https://www.commerce.alaska.gov/abc/marijuana/Home/License/4a06d1d8-7fef-449d-8144-004bbfdf380a" TargetMode="External"/><Relationship Id="rId271" Type="http://schemas.openxmlformats.org/officeDocument/2006/relationships/hyperlink" Target="https://www.commerce.alaska.gov/abc/marijuana/Home/License/4789bb6a-e118-414f-b3ae-e7e9f8725692" TargetMode="External"/><Relationship Id="rId24" Type="http://schemas.openxmlformats.org/officeDocument/2006/relationships/hyperlink" Target="https://www.commerce.alaska.gov/cbp/businesslicense/Search/DetailProx/?i=ktYYpMpz%2BGkcihG%2FXzB3qg%3D%3D&amp;v=Yemdn66iI0ugFpZuHzemsA%3D%3D" TargetMode="External"/><Relationship Id="rId66" Type="http://schemas.openxmlformats.org/officeDocument/2006/relationships/hyperlink" Target="https://www.commerce.alaska.gov/cbp/businesslicense/Search/DetailProx/?i=Koi28Z%2BD0E%2FsPZcx7V%2FcXw%3D%3D&amp;v=kzO28wdq60Kr8xguubv%2BrQ%3D%3D" TargetMode="External"/><Relationship Id="rId131" Type="http://schemas.openxmlformats.org/officeDocument/2006/relationships/hyperlink" Target="https://www.commerce.alaska.gov/abc/marijuana/Home/License/005a9068-00ad-4e47-b643-d76bba83e84f" TargetMode="External"/><Relationship Id="rId327" Type="http://schemas.openxmlformats.org/officeDocument/2006/relationships/hyperlink" Target="https://www.commerce.alaska.gov/abc/marijuana/Home/License/8a38c05e-d4ae-4918-bcfe-945610f5296d" TargetMode="External"/><Relationship Id="rId369" Type="http://schemas.openxmlformats.org/officeDocument/2006/relationships/hyperlink" Target="https://www.commerce.alaska.gov/abc/marijuana/Home/License/deffcb64-8e70-4fa6-8eb8-52f6c50857d4" TargetMode="External"/><Relationship Id="rId173" Type="http://schemas.openxmlformats.org/officeDocument/2006/relationships/hyperlink" Target="https://www.commerce.alaska.gov/abc/marijuana/Home/License/457f09e7-36d1-4790-841d-1ead4a9c87a3" TargetMode="External"/><Relationship Id="rId229" Type="http://schemas.openxmlformats.org/officeDocument/2006/relationships/hyperlink" Target="https://www.commerce.alaska.gov/abc/marijuana/Home/License/03740b98-2d9d-4a1e-8500-471a57484195" TargetMode="External"/><Relationship Id="rId380" Type="http://schemas.openxmlformats.org/officeDocument/2006/relationships/hyperlink" Target="https://www.commerce.alaska.gov/cbp/businesslicense/Search/DetailProx/?i=7NFEOxYD65v%2FKr%2BvZXBPNg%3D%3D&amp;v=vIoexRsnpUKXhqTnsOL09g%3D%3D" TargetMode="External"/><Relationship Id="rId436" Type="http://schemas.openxmlformats.org/officeDocument/2006/relationships/hyperlink" Target="https://www.commerce.alaska.gov/cbp/businesslicense/Search/DetailProx/?i=3N1o4k%2BcKmxspZ6KtzGLSw%3D%3D&amp;v=3jqnCA3O%2F0Sg80cvRVx2EA%3D%3D" TargetMode="External"/><Relationship Id="rId240" Type="http://schemas.openxmlformats.org/officeDocument/2006/relationships/hyperlink" Target="https://www.commerce.alaska.gov/cbp/businesslicense/Search/DetailProx/?i=gjuMXqQ%2FockgYcqkw24lxg%3D%3D&amp;v=LnwUrrhdbEyImsK%2FqGLy0Q%3D%3D" TargetMode="External"/><Relationship Id="rId35" Type="http://schemas.openxmlformats.org/officeDocument/2006/relationships/hyperlink" Target="https://www.commerce.alaska.gov/abc/marijuana/Home/License/2d0ccd2b-7097-447d-bfef-56ad3cd795b9" TargetMode="External"/><Relationship Id="rId77" Type="http://schemas.openxmlformats.org/officeDocument/2006/relationships/hyperlink" Target="https://www.commerce.alaska.gov/abc/marijuana/Home/License/d8f68a69-8141-42bd-8e2c-24fe02395d50" TargetMode="External"/><Relationship Id="rId100" Type="http://schemas.openxmlformats.org/officeDocument/2006/relationships/hyperlink" Target="https://www.commerce.alaska.gov/cbp/businesslicense/Search/DetailProx/?i=5sfsIH3mM2i5d76%2F1qv4xw%3D%3D&amp;v=i2%2F13pogGkKarbibI4bQ7g%3D%3D" TargetMode="External"/><Relationship Id="rId282" Type="http://schemas.openxmlformats.org/officeDocument/2006/relationships/hyperlink" Target="https://www.commerce.alaska.gov/cbp/businesslicense/Search/DetailProx/?i=VNanNlQIcxuLYhdxqRmybw%3D%3D&amp;v=obxjsAkHfkWRbYrLLApbUw%3D%3D" TargetMode="External"/><Relationship Id="rId338" Type="http://schemas.openxmlformats.org/officeDocument/2006/relationships/hyperlink" Target="https://www.commerce.alaska.gov/cbp/businesslicense/Search/DetailProx/?i=zP2DQJsA9euJND9tYaIzbQ%3D%3D&amp;v=jwL%2FOFYmBkOWxSrt3P7bxw%3D%3D" TargetMode="External"/><Relationship Id="rId8" Type="http://schemas.openxmlformats.org/officeDocument/2006/relationships/hyperlink" Target="https://www.commerce.alaska.gov/cbp/businesslicense/Search/DetailProx/?i=wQZLcNJS%2FD8n8gbl5YbrWg%3D%3D&amp;v=%2BqRDlXC7l0aQIT2p4lN%2B8w%3D%3D" TargetMode="External"/><Relationship Id="rId142" Type="http://schemas.openxmlformats.org/officeDocument/2006/relationships/hyperlink" Target="https://www.commerce.alaska.gov/cbp/businesslicense/Search/DetailProx/?i=Yi2wqDThR3IquzaZnZ8LXw%3D%3D&amp;v=2XxmGPJGDU29ROe47xTn0g%3D%3D" TargetMode="External"/><Relationship Id="rId184" Type="http://schemas.openxmlformats.org/officeDocument/2006/relationships/hyperlink" Target="https://www.commerce.alaska.gov/cbp/businesslicense/Search/DetailProx/?i=1YE2rog9ENWT4RbMoTEOMw%3D%3D&amp;v=3VL0mEic1U6Xi2Fir6MPmg%3D%3D" TargetMode="External"/><Relationship Id="rId391" Type="http://schemas.openxmlformats.org/officeDocument/2006/relationships/hyperlink" Target="https://www.commerce.alaska.gov/abc/marijuana/Home/License/007affc4-7f47-4953-958f-0d9a1abb144c" TargetMode="External"/><Relationship Id="rId405" Type="http://schemas.openxmlformats.org/officeDocument/2006/relationships/hyperlink" Target="https://www.commerce.alaska.gov/abc/marijuana/Home/License/ab8a3b85-34f6-49ec-9c49-9d22e9a1af5a" TargetMode="External"/><Relationship Id="rId251" Type="http://schemas.openxmlformats.org/officeDocument/2006/relationships/hyperlink" Target="https://www.commerce.alaska.gov/abc/marijuana/Home/License/eb228315-4c87-467d-9944-e97f38173a07" TargetMode="External"/><Relationship Id="rId46" Type="http://schemas.openxmlformats.org/officeDocument/2006/relationships/hyperlink" Target="https://www.commerce.alaska.gov/cbp/businesslicense/Search/DetailProx/?i=KkFkXTouT0qtFe0zms7uGQ%3D%3D&amp;v=5OBmGjaPM0CpmnIUajivgA%3D%3D" TargetMode="External"/><Relationship Id="rId293" Type="http://schemas.openxmlformats.org/officeDocument/2006/relationships/hyperlink" Target="https://www.commerce.alaska.gov/abc/marijuana/Home/License/8e8fc485-adb4-4e6a-8d24-deea04d7e71e" TargetMode="External"/><Relationship Id="rId307" Type="http://schemas.openxmlformats.org/officeDocument/2006/relationships/hyperlink" Target="https://www.commerce.alaska.gov/abc/marijuana/Home/License/cb416ead-9075-4dec-976f-ed76abbd3009" TargetMode="External"/><Relationship Id="rId349" Type="http://schemas.openxmlformats.org/officeDocument/2006/relationships/hyperlink" Target="https://www.commerce.alaska.gov/abc/marijuana/Home/License/6f7f5515-0787-4e26-b736-7da9ff78bbe0" TargetMode="External"/><Relationship Id="rId88" Type="http://schemas.openxmlformats.org/officeDocument/2006/relationships/hyperlink" Target="https://www.commerce.alaska.gov/cbp/businesslicense/Search/DetailProx/?i=IbJi2Ip0zbG%2FH%2FOtjRDuVw%3D%3D&amp;v=SQEiwcrw0kSmiPJ3hneFBw%3D%3D" TargetMode="External"/><Relationship Id="rId111" Type="http://schemas.openxmlformats.org/officeDocument/2006/relationships/hyperlink" Target="https://www.commerce.alaska.gov/abc/marijuana/Home/License/655d0eaa-b476-4523-bff0-995fc555f885" TargetMode="External"/><Relationship Id="rId153" Type="http://schemas.openxmlformats.org/officeDocument/2006/relationships/hyperlink" Target="https://www.commerce.alaska.gov/abc/marijuana/Home/License/701a5c7f-8596-49a7-817b-3c1c37f48fb5" TargetMode="External"/><Relationship Id="rId195" Type="http://schemas.openxmlformats.org/officeDocument/2006/relationships/hyperlink" Target="https://www.commerce.alaska.gov/abc/marijuana/Home/License/a66b72a2-ba41-4829-a9bd-945b313614d4" TargetMode="External"/><Relationship Id="rId209" Type="http://schemas.openxmlformats.org/officeDocument/2006/relationships/hyperlink" Target="https://www.commerce.alaska.gov/abc/marijuana/Home/License/f18ea7cd-3d94-4a81-b0a3-e8ef743c1923" TargetMode="External"/><Relationship Id="rId360" Type="http://schemas.openxmlformats.org/officeDocument/2006/relationships/hyperlink" Target="https://www.commerce.alaska.gov/cbp/businesslicense/Search/DetailProx/?i=eYcVL%2BL1cPmq6RLlMlWBuw%3D%3D&amp;v=0kCMe5Egy0eFo2Fb3keQbA%3D%3D" TargetMode="External"/><Relationship Id="rId416" Type="http://schemas.openxmlformats.org/officeDocument/2006/relationships/hyperlink" Target="https://www.commerce.alaska.gov/cbp/businesslicense/Search/DetailProx/?i=0fgLt%2B%2B%2F4JQ%2FBQFu5XNcPg%3D%3D&amp;v=nXM%2FJLcc1ki5o0JoUmvZcA%3D%3D" TargetMode="External"/><Relationship Id="rId220" Type="http://schemas.openxmlformats.org/officeDocument/2006/relationships/hyperlink" Target="https://www.commerce.alaska.gov/cbp/businesslicense/Search/DetailProx/?i=iGwlET1Pmr9GSqeEVeSgwg%3D%3D&amp;v=433AcIRPX0KFtIjYKJ13Sw%3D%3D" TargetMode="External"/><Relationship Id="rId15" Type="http://schemas.openxmlformats.org/officeDocument/2006/relationships/hyperlink" Target="https://www.commerce.alaska.gov/abc/marijuana/Home/License/a8313d1b-e5f0-4692-9c4c-7476d72f4de5" TargetMode="External"/><Relationship Id="rId57" Type="http://schemas.openxmlformats.org/officeDocument/2006/relationships/hyperlink" Target="https://www.commerce.alaska.gov/abc/marijuana/Home/License/2d11034c-f96b-45ba-93e5-9463df6d0592" TargetMode="External"/><Relationship Id="rId262" Type="http://schemas.openxmlformats.org/officeDocument/2006/relationships/hyperlink" Target="https://www.commerce.alaska.gov/cbp/businesslicense/Search/DetailProx/?i=t9bDdTxGJ0nkkIJyhjnrsw%3D%3D&amp;v=maJ7qmo45kGuCz%2FMfhSzKw%3D%3D" TargetMode="External"/><Relationship Id="rId318" Type="http://schemas.openxmlformats.org/officeDocument/2006/relationships/hyperlink" Target="https://www.commerce.alaska.gov/cbp/businesslicense/Search/DetailProx/?i=FR9jJD5JULyZfXuVny0ftg%3D%3D&amp;v=DvITjqhym0iwOBYsAsd2IA%3D%3D" TargetMode="External"/><Relationship Id="rId99" Type="http://schemas.openxmlformats.org/officeDocument/2006/relationships/hyperlink" Target="https://www.commerce.alaska.gov/abc/marijuana/Home/License/808f65e0-319c-4bcd-aebf-6c45578654dd" TargetMode="External"/><Relationship Id="rId122" Type="http://schemas.openxmlformats.org/officeDocument/2006/relationships/hyperlink" Target="https://www.commerce.alaska.gov/cbp/businesslicense/Search/DetailProx/?i=AkszLjqgB65D%2Bw0cadw%2BHA%3D%3D&amp;v=aWnogRKzy0aILC2txlrYuw%3D%3D" TargetMode="External"/><Relationship Id="rId164" Type="http://schemas.openxmlformats.org/officeDocument/2006/relationships/hyperlink" Target="https://www.commerce.alaska.gov/cbp/businesslicense/Search/DetailProx/?i=HdgO0BywcVaJ4LOvZYLBJw%3D%3D&amp;v=FNuEGe0SX0u8p2MOF9etvQ%3D%3D" TargetMode="External"/><Relationship Id="rId371" Type="http://schemas.openxmlformats.org/officeDocument/2006/relationships/hyperlink" Target="https://www.commerce.alaska.gov/abc/marijuana/Home/License/934646cc-9b94-4a4a-bb9a-520531c38aeb" TargetMode="External"/><Relationship Id="rId427" Type="http://schemas.openxmlformats.org/officeDocument/2006/relationships/hyperlink" Target="https://www.commerce.alaska.gov/abc/marijuana/Home/License/e202ffb8-028d-43c9-83ca-c0c5904d6e63" TargetMode="External"/><Relationship Id="rId26" Type="http://schemas.openxmlformats.org/officeDocument/2006/relationships/hyperlink" Target="https://www.commerce.alaska.gov/cbp/businesslicense/Search/DetailProx/?i=CK0suX2Qilf2gnUQ0JN%2Ftw%3D%3D&amp;v=4kpu11lBrkSOrZPq0NnHmA%3D%3D" TargetMode="External"/><Relationship Id="rId231" Type="http://schemas.openxmlformats.org/officeDocument/2006/relationships/hyperlink" Target="https://www.commerce.alaska.gov/abc/marijuana/Home/License/2f2c7627-0fe5-4030-aee0-415a339bf09b" TargetMode="External"/><Relationship Id="rId273" Type="http://schemas.openxmlformats.org/officeDocument/2006/relationships/hyperlink" Target="https://www.commerce.alaska.gov/abc/marijuana/Home/License/b0e94339-5157-46ea-afcf-76934520c04f" TargetMode="External"/><Relationship Id="rId329" Type="http://schemas.openxmlformats.org/officeDocument/2006/relationships/hyperlink" Target="https://www.commerce.alaska.gov/abc/marijuana/Home/License/737fcde7-6654-46d9-abb2-4aceae539f17" TargetMode="External"/><Relationship Id="rId68" Type="http://schemas.openxmlformats.org/officeDocument/2006/relationships/hyperlink" Target="https://www.commerce.alaska.gov/cbp/businesslicense/Search/DetailProx/?i=HxsXc8ymEky%2BwoP%2BEk827A%3D%3D&amp;v=%2FAzr%2BHTZmUWpqL6bHRCKcg%3D%3D" TargetMode="External"/><Relationship Id="rId133" Type="http://schemas.openxmlformats.org/officeDocument/2006/relationships/hyperlink" Target="https://www.commerce.alaska.gov/abc/marijuana/Home/License/953a3368-d99e-4a1d-914b-2d2303f50baf" TargetMode="External"/><Relationship Id="rId175" Type="http://schemas.openxmlformats.org/officeDocument/2006/relationships/hyperlink" Target="https://www.commerce.alaska.gov/abc/marijuana/Home/License/d24f7839-0d78-4ade-a92d-a299e28d53d0" TargetMode="External"/><Relationship Id="rId340" Type="http://schemas.openxmlformats.org/officeDocument/2006/relationships/hyperlink" Target="https://www.commerce.alaska.gov/cbp/businesslicense/Search/DetailProx/?i=3qcemSpZLkkCvGva0bUPZw%3D%3D&amp;v=c4taB8BB80OVynKYB2Bx2g%3D%3D" TargetMode="External"/><Relationship Id="rId200" Type="http://schemas.openxmlformats.org/officeDocument/2006/relationships/hyperlink" Target="https://www.commerce.alaska.gov/cbp/businesslicense/Search/DetailProx/?i=3rwhrSQCxMieY0GWwRtwVw%3D%3D&amp;v=OixB4EcMdUqDxLyPej8E7A%3D%3D" TargetMode="External"/><Relationship Id="rId382" Type="http://schemas.openxmlformats.org/officeDocument/2006/relationships/hyperlink" Target="https://www.commerce.alaska.gov/cbp/businesslicense/Search/DetailProx/?i=ULZgBLOQgb0LrzVRPuo1Uw%3D%3D&amp;v=FYotBXjLCkim8b%2BxM8a4zw%3D%3D" TargetMode="External"/><Relationship Id="rId438" Type="http://schemas.openxmlformats.org/officeDocument/2006/relationships/hyperlink" Target="https://www.commerce.alaska.gov/cbp/businesslicense/Search/DetailProx/?i=xqJTFBCgT2F9kwaD%2F%2FRwMw%3D%3D&amp;v=%2BDHuyB5a90WMgor2gYdleA%3D%3D" TargetMode="External"/><Relationship Id="rId242" Type="http://schemas.openxmlformats.org/officeDocument/2006/relationships/hyperlink" Target="https://www.commerce.alaska.gov/cbp/businesslicense/Search/DetailProx/?i=S6uOaGcYEamKYXofRUI%2Bpw%3D%3D&amp;v=mLE2mRTEY0%2BEn6xHckvvSA%3D%3D" TargetMode="External"/><Relationship Id="rId284" Type="http://schemas.openxmlformats.org/officeDocument/2006/relationships/hyperlink" Target="https://www.commerce.alaska.gov/cbp/businesslicense/Search/DetailProx/?i=pWbY2f58d%2FC0MHRwvL%2BWZg%3D%3D&amp;v=B3TpOoLjdkKikgRjnqbbMA%3D%3D" TargetMode="External"/><Relationship Id="rId37" Type="http://schemas.openxmlformats.org/officeDocument/2006/relationships/hyperlink" Target="https://www.commerce.alaska.gov/abc/marijuana/Home/License/2d0084a3-608f-4da4-ad2b-e2857a038f6a" TargetMode="External"/><Relationship Id="rId79" Type="http://schemas.openxmlformats.org/officeDocument/2006/relationships/hyperlink" Target="https://www.commerce.alaska.gov/abc/marijuana/Home/License/1890ff05-b158-435b-a271-29b0263bff59" TargetMode="External"/><Relationship Id="rId102" Type="http://schemas.openxmlformats.org/officeDocument/2006/relationships/hyperlink" Target="https://www.commerce.alaska.gov/cbp/businesslicense/Search/DetailProx/?i=sejlG2HCLUO3TMDPjIaEwg%3D%3D&amp;v=FHGeu4VZJEK2pcW8pL%2B1xg%3D%3D" TargetMode="External"/><Relationship Id="rId144" Type="http://schemas.openxmlformats.org/officeDocument/2006/relationships/hyperlink" Target="https://www.commerce.alaska.gov/cbp/businesslicense/Search/DetailProx/?i=Qt%2FvSUg6RDRiqYMyLHT%2FSQ%3D%3D&amp;v=wunIDuIbAkOnxgyZKW8MMg%3D%3D" TargetMode="External"/><Relationship Id="rId90" Type="http://schemas.openxmlformats.org/officeDocument/2006/relationships/hyperlink" Target="https://www.commerce.alaska.gov/cbp/businesslicense/Search/DetailProx/?i=C3vJxMgeKcOkPiu2EIdBWg%3D%3D&amp;v=qfZTSOwaiEiejuAtk2mhTA%3D%3D" TargetMode="External"/><Relationship Id="rId186" Type="http://schemas.openxmlformats.org/officeDocument/2006/relationships/hyperlink" Target="https://www.commerce.alaska.gov/cbp/businesslicense/Search/DetailProx/?i=WNPJ%2Bi797DdJ1JMxEC7SaA%3D%3D&amp;v=b%2BRh%2FqR0oESCXkEWkdeBRA%3D%3D" TargetMode="External"/><Relationship Id="rId351" Type="http://schemas.openxmlformats.org/officeDocument/2006/relationships/hyperlink" Target="https://www.commerce.alaska.gov/abc/marijuana/Home/License/4cb3031c-ff9f-4558-b6cb-671cdc3c4e06" TargetMode="External"/><Relationship Id="rId393" Type="http://schemas.openxmlformats.org/officeDocument/2006/relationships/hyperlink" Target="https://www.commerce.alaska.gov/abc/marijuana/Home/License/86530bbd-9c90-42dc-987c-535f84c7b78a" TargetMode="External"/><Relationship Id="rId407" Type="http://schemas.openxmlformats.org/officeDocument/2006/relationships/hyperlink" Target="https://www.commerce.alaska.gov/abc/marijuana/Home/License/c5c305e8-2b6f-41ff-a638-45c895f0074b" TargetMode="External"/><Relationship Id="rId211" Type="http://schemas.openxmlformats.org/officeDocument/2006/relationships/hyperlink" Target="https://www.commerce.alaska.gov/abc/marijuana/Home/License/a2d43f97-4340-4b27-8575-c277efe62154" TargetMode="External"/><Relationship Id="rId253" Type="http://schemas.openxmlformats.org/officeDocument/2006/relationships/hyperlink" Target="https://www.commerce.alaska.gov/abc/marijuana/Home/License/64fd9cb7-bc39-4cfc-8971-f2db64bb0141" TargetMode="External"/><Relationship Id="rId295" Type="http://schemas.openxmlformats.org/officeDocument/2006/relationships/hyperlink" Target="https://www.commerce.alaska.gov/abc/marijuana/Home/License/c1ccfe70-e59c-4540-93c7-7e9de8ea8ebb" TargetMode="External"/><Relationship Id="rId309" Type="http://schemas.openxmlformats.org/officeDocument/2006/relationships/hyperlink" Target="https://www.commerce.alaska.gov/abc/marijuana/Home/License/037457b5-268f-46bb-ba17-12e8953e363c" TargetMode="External"/><Relationship Id="rId48" Type="http://schemas.openxmlformats.org/officeDocument/2006/relationships/hyperlink" Target="https://www.commerce.alaska.gov/cbp/businesslicense/Search/DetailProx/?i=k%2B%2BjoyvIDXae4ZKdJtOm1A%3D%3D&amp;v=kw%2B%2BS0HHP0Gtp%2BnRq1oKwA%3D%3D" TargetMode="External"/><Relationship Id="rId113" Type="http://schemas.openxmlformats.org/officeDocument/2006/relationships/hyperlink" Target="https://www.commerce.alaska.gov/abc/marijuana/Home/License/7cdd19b9-1d75-4dbb-b9f0-6557d33208b2" TargetMode="External"/><Relationship Id="rId320" Type="http://schemas.openxmlformats.org/officeDocument/2006/relationships/hyperlink" Target="https://www.commerce.alaska.gov/cbp/businesslicense/Search/DetailProx/?i=cXAu7o5V%2BA2ylVE0wZUBxg%3D%3D&amp;v=Mh5MygU61kisrXXslnfP7g%3D%3D" TargetMode="External"/><Relationship Id="rId155" Type="http://schemas.openxmlformats.org/officeDocument/2006/relationships/hyperlink" Target="https://www.commerce.alaska.gov/abc/marijuana/Home/License/3935f3fa-ec80-47d8-9fba-ad0f43274f0f" TargetMode="External"/><Relationship Id="rId197" Type="http://schemas.openxmlformats.org/officeDocument/2006/relationships/hyperlink" Target="https://www.commerce.alaska.gov/abc/marijuana/Home/License/1e08686d-2bf4-4bde-a390-bcb032c107f1" TargetMode="External"/><Relationship Id="rId362" Type="http://schemas.openxmlformats.org/officeDocument/2006/relationships/hyperlink" Target="https://www.commerce.alaska.gov/cbp/businesslicense/Search/DetailProx/?i=faveVN9zh%2FiLxZWdSnjXpg%3D%3D&amp;v=qtYp%2By6nXUWn25vtF0fASg%3D%3D" TargetMode="External"/><Relationship Id="rId418" Type="http://schemas.openxmlformats.org/officeDocument/2006/relationships/hyperlink" Target="https://www.commerce.alaska.gov/cbp/businesslicense/Search/DetailProx/?i=%2BYpgU1ku%2BADUokHFhNIFmA%3D%3D&amp;v=4ONVGJr6rEKI%2FRFzRU9xrQ%3D%3D" TargetMode="External"/><Relationship Id="rId222" Type="http://schemas.openxmlformats.org/officeDocument/2006/relationships/hyperlink" Target="https://www.commerce.alaska.gov/cbp/businesslicense/Search/DetailProx/?i=j3Jhof6RwnJ%2BOCs4wvphbg%3D%3D&amp;v=2iyxsHEvg0CD6bY8C6oiXg%3D%3D" TargetMode="External"/><Relationship Id="rId264" Type="http://schemas.openxmlformats.org/officeDocument/2006/relationships/hyperlink" Target="https://www.commerce.alaska.gov/cbp/businesslicense/Search/DetailProx/?i=VGMkX4bgArlsn3%2Bad81Rng%3D%3D&amp;v=Xj9C3fIedkWsgekWXbtG%2Fg%3D%3D" TargetMode="External"/><Relationship Id="rId17" Type="http://schemas.openxmlformats.org/officeDocument/2006/relationships/hyperlink" Target="https://www.commerce.alaska.gov/abc/marijuana/Home/License/b30498f1-44af-43c3-b3ab-f45d0f51a527" TargetMode="External"/><Relationship Id="rId59" Type="http://schemas.openxmlformats.org/officeDocument/2006/relationships/hyperlink" Target="https://www.commerce.alaska.gov/abc/marijuana/Home/License/91f06ef1-8594-4a94-8278-b8e496d7f608" TargetMode="External"/><Relationship Id="rId124" Type="http://schemas.openxmlformats.org/officeDocument/2006/relationships/hyperlink" Target="https://www.commerce.alaska.gov/cbp/businesslicense/Search/DetailProx/?i=Q3A3ZjjORx7IPtEgv6WYew%3D%3D&amp;v=APmbJ0Ntm0%2BGkB%2FXnZSn5g%3D%3D" TargetMode="External"/><Relationship Id="rId70" Type="http://schemas.openxmlformats.org/officeDocument/2006/relationships/hyperlink" Target="https://www.commerce.alaska.gov/cbp/businesslicense/Search/DetailProx/?i=bjkBE773nrXnpmINpL8hSQ%3D%3D&amp;v=GUaavHyZfUi8f0wNx29BKg%3D%3D" TargetMode="External"/><Relationship Id="rId166" Type="http://schemas.openxmlformats.org/officeDocument/2006/relationships/hyperlink" Target="https://www.commerce.alaska.gov/cbp/businesslicense/Search/DetailProx/?i=w3Wb5trfDGNroEllmNBufw%3D%3D&amp;v=aB6nLBmE8U22rUmmubT7mA%3D%3D" TargetMode="External"/><Relationship Id="rId331" Type="http://schemas.openxmlformats.org/officeDocument/2006/relationships/hyperlink" Target="https://www.commerce.alaska.gov/abc/marijuana/Home/License/6c74efba-3690-4ac1-91ed-a6e9fc8b9c08" TargetMode="External"/><Relationship Id="rId373" Type="http://schemas.openxmlformats.org/officeDocument/2006/relationships/hyperlink" Target="https://www.commerce.alaska.gov/abc/marijuana/Home/License/a6f3c907-191e-4244-87ef-9abb68378662" TargetMode="External"/><Relationship Id="rId429" Type="http://schemas.openxmlformats.org/officeDocument/2006/relationships/hyperlink" Target="https://www.commerce.alaska.gov/abc/marijuana/Home/License/93c7a381-f218-48f7-b94c-847aec9a5239" TargetMode="External"/><Relationship Id="rId1" Type="http://schemas.openxmlformats.org/officeDocument/2006/relationships/hyperlink" Target="https://www.commerce.alaska.gov/abc/marijuana/Home/License/23de9715-a190-4013-be33-5d901b4d2123" TargetMode="External"/><Relationship Id="rId233" Type="http://schemas.openxmlformats.org/officeDocument/2006/relationships/hyperlink" Target="https://www.commerce.alaska.gov/abc/marijuana/Home/License/862dae55-d548-4eae-a939-1caff18325ea" TargetMode="External"/><Relationship Id="rId440" Type="http://schemas.openxmlformats.org/officeDocument/2006/relationships/hyperlink" Target="https://www.commerce.alaska.gov/cbp/businesslicense/Search/DetailProx/?i=5aWLP9MBy5%2B4qgx9jXrL5Q%3D%3D&amp;v=JS5jDPf%2FwESpfbOe2n4yhA%3D%3D" TargetMode="External"/><Relationship Id="rId28" Type="http://schemas.openxmlformats.org/officeDocument/2006/relationships/hyperlink" Target="https://www.commerce.alaska.gov/cbp/businesslicense/Search/DetailProx/?i=xsM8J0su86e4fH%2FX9BZoAA%3D%3D&amp;v=r5KmQDsiWUmgyIX4ZxCQAA%3D%3D" TargetMode="External"/><Relationship Id="rId275" Type="http://schemas.openxmlformats.org/officeDocument/2006/relationships/hyperlink" Target="https://www.commerce.alaska.gov/abc/marijuana/Home/License/153fb7d0-af10-4360-9e02-ce669f2ad7b8" TargetMode="External"/><Relationship Id="rId300" Type="http://schemas.openxmlformats.org/officeDocument/2006/relationships/hyperlink" Target="https://www.commerce.alaska.gov/cbp/businesslicense/Search/DetailProx/?i=3VqlDvOu%2Fi54iAm1YZ2uhQ%3D%3D&amp;v=VTsfVtQPVUGueBvv3xEXBg%3D%3D" TargetMode="External"/><Relationship Id="rId81" Type="http://schemas.openxmlformats.org/officeDocument/2006/relationships/hyperlink" Target="https://www.commerce.alaska.gov/abc/marijuana/Home/License/58b45e61-3c61-4c79-be3f-b7a8c73d4ca1" TargetMode="External"/><Relationship Id="rId135" Type="http://schemas.openxmlformats.org/officeDocument/2006/relationships/hyperlink" Target="https://www.commerce.alaska.gov/abc/marijuana/Home/License/588d1ae5-2e53-43ea-a4ed-ff64e844462b" TargetMode="External"/><Relationship Id="rId177" Type="http://schemas.openxmlformats.org/officeDocument/2006/relationships/hyperlink" Target="https://www.commerce.alaska.gov/abc/marijuana/Home/License/332c1263-c41d-489d-ad3d-e0da231452c2" TargetMode="External"/><Relationship Id="rId342" Type="http://schemas.openxmlformats.org/officeDocument/2006/relationships/hyperlink" Target="https://www.commerce.alaska.gov/cbp/businesslicense/Search/DetailProx/?i=h7V7apTiU0Uwn0BImqcxtA%3D%3D&amp;v=0S5ntDnlxkOp0%2FrXTya68g%3D%3D" TargetMode="External"/><Relationship Id="rId384" Type="http://schemas.openxmlformats.org/officeDocument/2006/relationships/hyperlink" Target="https://www.commerce.alaska.gov/cbp/businesslicense/Search/DetailProx/?i=D6s%2FkAU1TcTt7yeb5zylfA%3D%3D&amp;v=kSKLNsPqXEmuCHGoxc0G8g%3D%3D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3EBE-EDB4-4D8F-A86D-0799FCF1C435}">
  <dimension ref="C2:U12"/>
  <sheetViews>
    <sheetView showGridLines="0" workbookViewId="0">
      <selection activeCell="B22" sqref="B22"/>
    </sheetView>
  </sheetViews>
  <sheetFormatPr defaultRowHeight="15" x14ac:dyDescent="0.25"/>
  <cols>
    <col min="3" max="4" width="13.140625" customWidth="1"/>
  </cols>
  <sheetData>
    <row r="2" spans="3:21" x14ac:dyDescent="0.25">
      <c r="C2" s="2" t="s">
        <v>1</v>
      </c>
      <c r="D2" s="3" t="s">
        <v>39</v>
      </c>
      <c r="E2" s="3"/>
      <c r="F2" s="3"/>
      <c r="G2" s="4"/>
    </row>
    <row r="3" spans="3:21" x14ac:dyDescent="0.25">
      <c r="C3" s="5" t="s">
        <v>0</v>
      </c>
      <c r="D3" s="6">
        <v>45177</v>
      </c>
      <c r="E3" s="7"/>
      <c r="F3" s="7"/>
      <c r="G3" s="8"/>
    </row>
    <row r="6" spans="3:21" x14ac:dyDescent="0.25">
      <c r="C6" s="9" t="s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</row>
    <row r="7" spans="3:21" x14ac:dyDescent="0.25"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</row>
    <row r="8" spans="3:21" x14ac:dyDescent="0.25">
      <c r="C8" s="36" t="s">
        <v>42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pans="3:21" x14ac:dyDescent="0.25">
      <c r="C9" s="10" t="s">
        <v>517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</row>
    <row r="10" spans="3:21" x14ac:dyDescent="0.25">
      <c r="C10" s="10" t="s">
        <v>516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</row>
    <row r="11" spans="3:21" x14ac:dyDescent="0.25">
      <c r="C11" s="10" t="s">
        <v>518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</row>
    <row r="12" spans="3:21" x14ac:dyDescent="0.25"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579A-1657-4BEB-9D20-40915F3A0D60}">
  <dimension ref="A1:N61"/>
  <sheetViews>
    <sheetView showGridLines="0" tabSelected="1" topLeftCell="E1" zoomScale="85" zoomScaleNormal="85" workbookViewId="0">
      <selection activeCell="E16" sqref="E16"/>
    </sheetView>
  </sheetViews>
  <sheetFormatPr defaultRowHeight="15" x14ac:dyDescent="0.25"/>
  <cols>
    <col min="2" max="2" width="18.140625" customWidth="1"/>
    <col min="3" max="3" width="17" customWidth="1"/>
    <col min="4" max="5" width="15.28515625" bestFit="1" customWidth="1"/>
    <col min="6" max="6" width="17" customWidth="1"/>
    <col min="7" max="7" width="17.5703125" customWidth="1"/>
    <col min="8" max="9" width="16.42578125" bestFit="1" customWidth="1"/>
    <col min="10" max="10" width="17.5703125" customWidth="1"/>
    <col min="11" max="14" width="16.42578125" bestFit="1" customWidth="1"/>
  </cols>
  <sheetData>
    <row r="1" spans="2:14" ht="15.75" thickBot="1" x14ac:dyDescent="0.3">
      <c r="F1" s="83" t="s">
        <v>483</v>
      </c>
      <c r="G1" s="82"/>
      <c r="H1" s="82"/>
      <c r="I1" s="82"/>
      <c r="J1" s="82"/>
    </row>
    <row r="2" spans="2:14" ht="15.75" thickBot="1" x14ac:dyDescent="0.3">
      <c r="B2" s="13"/>
      <c r="C2" s="13"/>
      <c r="D2" s="13"/>
      <c r="E2" s="13"/>
      <c r="F2" s="125" t="s">
        <v>482</v>
      </c>
      <c r="G2" s="126"/>
      <c r="H2" s="77"/>
      <c r="I2" s="78" t="s">
        <v>481</v>
      </c>
      <c r="J2" s="79" t="s">
        <v>638</v>
      </c>
      <c r="K2" s="87" t="str">
        <f>CONCATENATE(J2," ","Fcst.")</f>
        <v>Lower Growth Fcst.</v>
      </c>
    </row>
    <row r="3" spans="2:14" ht="15.75" thickBot="1" x14ac:dyDescent="0.3">
      <c r="B3" s="65" t="s">
        <v>497</v>
      </c>
      <c r="C3" s="65" t="s">
        <v>3</v>
      </c>
      <c r="D3" s="65" t="s">
        <v>4</v>
      </c>
      <c r="E3" s="65" t="s">
        <v>5</v>
      </c>
      <c r="F3" s="76" t="s">
        <v>6</v>
      </c>
      <c r="G3" s="65" t="s">
        <v>27</v>
      </c>
      <c r="H3" s="65" t="s">
        <v>28</v>
      </c>
      <c r="I3" s="65" t="s">
        <v>29</v>
      </c>
      <c r="J3" s="65" t="s">
        <v>30</v>
      </c>
      <c r="K3" s="65" t="s">
        <v>31</v>
      </c>
      <c r="L3" s="65" t="s">
        <v>32</v>
      </c>
      <c r="M3" s="65" t="s">
        <v>33</v>
      </c>
      <c r="N3" s="65" t="s">
        <v>34</v>
      </c>
    </row>
    <row r="4" spans="2:14" x14ac:dyDescent="0.25">
      <c r="B4" t="s">
        <v>499</v>
      </c>
      <c r="F4" s="29"/>
      <c r="G4" s="22">
        <f>IF($F$2="Local Revenue Market Sizing Estimate",'Market Sizing'!$B$22*(IF($J$2="Status Quo Growth",(1+'Market Sizing'!C$30),IF($J$2="Lower Growth",(1+'Market Sizing'!C$31),IF($J$2="Higher Growth",(1+'Market Sizing'!C$32),(1+'Market Sizing'!C$33))))))</f>
        <v>290924492.06829399</v>
      </c>
      <c r="H4" s="22">
        <f>IF($F$2="Local Revenue Market Sizing Estimate",G$4*(IF($J$2="Status Quo Tax",(1+'Market Sizing'!D$30),IF($J$2="Lower Growth",(1+'Market Sizing'!D$31),IF($J$2="Higher Growth",(1+'Market Sizing'!D$32),(1+'Market Sizing'!D$33))))))</f>
        <v>307205933.0642578</v>
      </c>
      <c r="I4" s="22">
        <f>IF($F$2="Local Revenue Market Sizing Estimate",H$4*(IF($J$2="Status Quo Tax",(1+'Market Sizing'!E$30),IF($J$2="Lower Growth",(1+'Market Sizing'!E$31),IF($J$2="Higher Growth",(1+'Market Sizing'!E$32),(1+'Market Sizing'!E$33))))))</f>
        <v>320971695.28255421</v>
      </c>
      <c r="J4" s="22">
        <f>IF($F$2="Local Revenue Market Sizing Estimate",I$4*(IF($J$2="Status Quo Tax",(1+'Market Sizing'!F$30),IF($J$2="Lower Growth",(1+'Market Sizing'!F$31),IF($J$2="Higher Growth",(1+'Market Sizing'!F$32),(1+'Market Sizing'!F$33))))))</f>
        <v>332896140.90684217</v>
      </c>
      <c r="K4" s="22">
        <f>IF($F$2="Local Revenue Market Sizing Estimate",J$4*(IF($J$2="Status Quo Tax",(1+'Market Sizing'!G$30),IF($J$2="Lower Growth",(1+'Market Sizing'!G$31),IF($J$2="Higher Growth",(1+'Market Sizing'!G$32),(1+'Market Sizing'!G$33))))))</f>
        <v>343414247.3726185</v>
      </c>
      <c r="L4" s="22">
        <f>IF($F$2="Local Revenue Market Sizing Estimate",K$4*(IF($J$2="Status Quo Tax",(1+'Market Sizing'!H$30),IF($J$2="Lower Growth",(1+'Market Sizing'!H$31),IF($J$2="Higher Growth",(1+'Market Sizing'!H$32),(1+'Market Sizing'!H$33))))))</f>
        <v>352823014.21923912</v>
      </c>
      <c r="M4" s="22">
        <f>IF($F$2="Local Revenue Market Sizing Estimate",L$4*(IF($J$2="Status Quo Tax",(1+'Market Sizing'!I$30),IF($J$2="Lower Growth",(1+'Market Sizing'!I$31),IF($J$2="Higher Growth",(1+'Market Sizing'!I$32),(1+'Market Sizing'!I$33))))))</f>
        <v>361334279.12990749</v>
      </c>
      <c r="N4" s="22">
        <f>IF($F$2="Local Revenue Market Sizing Estimate",M$4*(IF($J$2="Status Quo Tax",(1+'Market Sizing'!J$30),IF($J$2="Lower Growth",(1+'Market Sizing'!J$31),IF($J$2="Higher Growth",(1+'Market Sizing'!J$32),(1+'Market Sizing'!J$33))))))</f>
        <v>369104455.21520293</v>
      </c>
    </row>
    <row r="5" spans="2:14" ht="15.75" thickBot="1" x14ac:dyDescent="0.3">
      <c r="B5" s="13" t="s">
        <v>498</v>
      </c>
      <c r="C5" s="13"/>
      <c r="D5" s="13"/>
      <c r="E5" s="13"/>
      <c r="F5" s="27">
        <v>1039935</v>
      </c>
      <c r="G5" s="15">
        <f>IF($F$2="Local Revenue Market Sizing Estimate",F$5*(IF($J$2="Status Quo Growth",(1+'Market Sizing'!C$30),IF($J$2="Lower Growth",(1+'Market Sizing'!C$31),IF($J$2="Higher Growth",(1+'Market Sizing'!C$32),(1+'Market Sizing'!C$33))))))</f>
        <v>1100018.3677608487</v>
      </c>
      <c r="H5" s="15">
        <f>IF($F$2="Local Revenue Market Sizing Estimate",G$5*(IF($J$2="Status Quo Growth",(1+'Market Sizing'!D$30),IF($J$2="Lower Growth",(1+'Market Sizing'!D$31),IF($J$2="Higher Growth",(1+'Market Sizing'!D$32),(1+'Market Sizing'!D$33))))))</f>
        <v>1161580.3353416682</v>
      </c>
      <c r="I5" s="15">
        <f>IF($F$2="Local Revenue Market Sizing Estimate",H$5*(IF($J$2="Status Quo Growth",(1+'Market Sizing'!E$30),IF($J$2="Lower Growth",(1+'Market Sizing'!E$31),IF($J$2="Higher Growth",(1+'Market Sizing'!E$32),(1+'Market Sizing'!E$33))))))</f>
        <v>1213630.2372894208</v>
      </c>
      <c r="J5" s="15">
        <f>IF($F$2="Local Revenue Market Sizing Estimate",I$5*(IF($J$2="Status Quo Growth",(1+'Market Sizing'!F$30),IF($J$2="Lower Growth",(1+'Market Sizing'!F$31),IF($J$2="Higher Growth",(1+'Market Sizing'!F$32),(1+'Market Sizing'!F$33))))))</f>
        <v>1258717.9131974466</v>
      </c>
      <c r="K5" s="15">
        <f>IF($F$2="Local Revenue Market Sizing Estimate",J$5*(IF($J$2="Status Quo Growth",(1+'Market Sizing'!G$30),IF($J$2="Lower Growth",(1+'Market Sizing'!G$31),IF($J$2="Higher Growth",(1+'Market Sizing'!G$32),(1+'Market Sizing'!G$33))))))</f>
        <v>1298488.0618850382</v>
      </c>
      <c r="L5" s="15">
        <f>IF($F$2="Local Revenue Market Sizing Estimate",K$5*(IF($J$2="Status Quo Growth",(1+'Market Sizing'!H$30),IF($J$2="Lower Growth",(1+'Market Sizing'!H$31),IF($J$2="Higher Growth",(1+'Market Sizing'!H$32),(1+'Market Sizing'!H$33))))))</f>
        <v>1334063.6721599973</v>
      </c>
      <c r="M5" s="15">
        <f>IF($F$2="Local Revenue Market Sizing Estimate",L$5*(IF($J$2="Status Quo Growth",(1+'Market Sizing'!I$30),IF($J$2="Lower Growth",(1+'Market Sizing'!I$31),IF($J$2="Higher Growth",(1+'Market Sizing'!I$32),(1+'Market Sizing'!I$33))))))</f>
        <v>1366245.7262320064</v>
      </c>
      <c r="N5" s="15">
        <f>IF($F$2="Local Revenue Market Sizing Estimate",M$5*(IF($J$2="Status Quo Growth",(1+'Market Sizing'!J$30),IF($J$2="Lower Growth",(1+'Market Sizing'!J$31),IF($J$2="Higher Growth",(1+'Market Sizing'!J$32),(1+'Market Sizing'!J$33))))))</f>
        <v>1395625.6397408168</v>
      </c>
    </row>
    <row r="6" spans="2:14" x14ac:dyDescent="0.25">
      <c r="B6" t="s">
        <v>536</v>
      </c>
      <c r="G6" s="24">
        <f>G5/F5-1</f>
        <v>5.7776080005816466E-2</v>
      </c>
      <c r="H6" s="24">
        <f t="shared" ref="H6:N6" si="0">H5/G5-1</f>
        <v>5.5964490580400428E-2</v>
      </c>
      <c r="I6" s="24">
        <f t="shared" si="0"/>
        <v>4.4809558464540045E-2</v>
      </c>
      <c r="J6" s="24">
        <f t="shared" si="0"/>
        <v>3.7151081542535325E-2</v>
      </c>
      <c r="K6" s="24">
        <f t="shared" si="0"/>
        <v>3.1595759677850221E-2</v>
      </c>
      <c r="L6" s="24">
        <f t="shared" si="0"/>
        <v>2.7397718407447869E-2</v>
      </c>
      <c r="M6" s="24">
        <f t="shared" si="0"/>
        <v>2.4123326902308007E-2</v>
      </c>
      <c r="N6" s="24">
        <f t="shared" si="0"/>
        <v>2.1504121070400561E-2</v>
      </c>
    </row>
    <row r="7" spans="2:14" ht="15.75" thickBot="1" x14ac:dyDescent="0.3">
      <c r="B7" s="49"/>
      <c r="C7" s="49"/>
      <c r="D7" s="14"/>
      <c r="E7" s="56"/>
      <c r="F7" s="84" t="s">
        <v>494</v>
      </c>
      <c r="G7" s="85"/>
      <c r="H7" s="85"/>
      <c r="I7" s="85"/>
      <c r="J7" s="85"/>
      <c r="K7" s="24"/>
      <c r="L7" s="24"/>
      <c r="M7" s="24"/>
      <c r="N7" s="121"/>
    </row>
    <row r="8" spans="2:14" ht="15.75" thickBot="1" x14ac:dyDescent="0.3">
      <c r="B8" s="13"/>
      <c r="C8" s="15"/>
      <c r="D8" s="15"/>
      <c r="E8" s="15"/>
      <c r="F8" s="35" t="s">
        <v>35</v>
      </c>
      <c r="G8" s="80">
        <v>12.5</v>
      </c>
      <c r="H8" s="15"/>
      <c r="I8" s="35" t="s">
        <v>36</v>
      </c>
      <c r="J8" s="93">
        <v>0.1</v>
      </c>
      <c r="K8" s="15"/>
      <c r="L8" s="16"/>
      <c r="M8" s="15"/>
      <c r="N8" s="15"/>
    </row>
    <row r="9" spans="2:14" ht="15.75" thickBot="1" x14ac:dyDescent="0.3">
      <c r="B9" s="81" t="s">
        <v>495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2:14" ht="15.75" thickBot="1" x14ac:dyDescent="0.3">
      <c r="B10" s="86" t="s">
        <v>496</v>
      </c>
      <c r="C10" s="65" t="s">
        <v>3</v>
      </c>
      <c r="D10" s="65" t="s">
        <v>4</v>
      </c>
      <c r="E10" s="65" t="s">
        <v>5</v>
      </c>
      <c r="F10" s="67" t="s">
        <v>6</v>
      </c>
      <c r="G10" s="65" t="s">
        <v>27</v>
      </c>
      <c r="H10" s="65" t="s">
        <v>28</v>
      </c>
      <c r="I10" s="65" t="s">
        <v>29</v>
      </c>
      <c r="J10" s="65" t="s">
        <v>30</v>
      </c>
      <c r="K10" s="65" t="s">
        <v>31</v>
      </c>
      <c r="L10" s="65" t="s">
        <v>32</v>
      </c>
      <c r="M10" s="65" t="s">
        <v>33</v>
      </c>
      <c r="N10" s="65" t="s">
        <v>34</v>
      </c>
    </row>
    <row r="11" spans="2:14" x14ac:dyDescent="0.25">
      <c r="B11" t="s">
        <v>500</v>
      </c>
      <c r="C11" s="22">
        <v>19197345</v>
      </c>
      <c r="D11" s="22">
        <v>24636960</v>
      </c>
      <c r="E11" s="22">
        <v>28890060</v>
      </c>
      <c r="F11" s="90">
        <v>29528350</v>
      </c>
      <c r="G11" s="22">
        <f>$G$8*G5</f>
        <v>13750229.597010609</v>
      </c>
      <c r="H11" s="22">
        <f>$G$8*H5</f>
        <v>14519754.191770853</v>
      </c>
      <c r="I11" s="22">
        <f>$G$8*I5*0.5</f>
        <v>7585188.9830588801</v>
      </c>
      <c r="J11" s="22">
        <f>$G$8*J5*0</f>
        <v>0</v>
      </c>
      <c r="K11" s="22">
        <f>$G$8*K5*0</f>
        <v>0</v>
      </c>
      <c r="L11" s="22">
        <f>$G$8*L5*0</f>
        <v>0</v>
      </c>
      <c r="M11" s="22">
        <f>$G$8*M5*0</f>
        <v>0</v>
      </c>
      <c r="N11" s="22">
        <f>$G$8*N5*0</f>
        <v>0</v>
      </c>
    </row>
    <row r="12" spans="2:14" ht="15.75" thickBot="1" x14ac:dyDescent="0.3">
      <c r="B12" s="13" t="s">
        <v>501</v>
      </c>
      <c r="C12" s="15"/>
      <c r="D12" s="15"/>
      <c r="E12" s="15"/>
      <c r="F12" s="27"/>
      <c r="G12" s="15"/>
      <c r="H12" s="15"/>
      <c r="I12" s="15">
        <f>0.5*J8*I4</f>
        <v>16048584.764127711</v>
      </c>
      <c r="J12" s="15">
        <f>$J$8*J4</f>
        <v>33289614.09068422</v>
      </c>
      <c r="K12" s="15">
        <f>$J$8*K4</f>
        <v>34341424.737261854</v>
      </c>
      <c r="L12" s="15">
        <f>$J$8*L4</f>
        <v>35282301.421923913</v>
      </c>
      <c r="M12" s="15">
        <f>$J$8*M4</f>
        <v>36133427.912990749</v>
      </c>
      <c r="N12" s="15">
        <f>$J$8*N4</f>
        <v>36910445.521520294</v>
      </c>
    </row>
    <row r="13" spans="2:14" x14ac:dyDescent="0.25">
      <c r="B13" t="s">
        <v>502</v>
      </c>
      <c r="C13" s="14"/>
      <c r="D13" s="14"/>
      <c r="E13" s="14"/>
      <c r="F13" s="91">
        <v>29528350</v>
      </c>
      <c r="G13" s="22">
        <f>SUM(G11:G12)</f>
        <v>13750229.597010609</v>
      </c>
      <c r="H13" s="22">
        <f t="shared" ref="H13:N13" si="1">SUM(H11:H12)</f>
        <v>14519754.191770853</v>
      </c>
      <c r="I13" s="22">
        <f t="shared" si="1"/>
        <v>23633773.74718659</v>
      </c>
      <c r="J13" s="22">
        <f t="shared" si="1"/>
        <v>33289614.09068422</v>
      </c>
      <c r="K13" s="22">
        <f t="shared" si="1"/>
        <v>34341424.737261854</v>
      </c>
      <c r="L13" s="22">
        <f t="shared" si="1"/>
        <v>35282301.421923913</v>
      </c>
      <c r="M13" s="22">
        <f t="shared" si="1"/>
        <v>36133427.912990749</v>
      </c>
      <c r="N13" s="22">
        <f t="shared" si="1"/>
        <v>36910445.521520294</v>
      </c>
    </row>
    <row r="14" spans="2:14" x14ac:dyDescent="0.25">
      <c r="G14" s="22"/>
      <c r="H14" s="22"/>
      <c r="I14" s="22"/>
      <c r="J14" s="22"/>
      <c r="K14" s="22"/>
      <c r="L14" s="22"/>
      <c r="M14" s="22"/>
      <c r="N14" s="22"/>
    </row>
    <row r="15" spans="2:14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2:14" x14ac:dyDescent="0.25">
      <c r="B16" s="37" t="s">
        <v>503</v>
      </c>
      <c r="C16" s="37"/>
      <c r="D16" s="37" t="s">
        <v>504</v>
      </c>
      <c r="E16" s="92">
        <f>SUM(G16:N16)</f>
        <v>6455311.2203490846</v>
      </c>
      <c r="F16" s="88"/>
      <c r="G16" s="89">
        <f t="shared" ref="G16:N16" si="2">G13-G33</f>
        <v>-14356615.402989391</v>
      </c>
      <c r="H16" s="89">
        <f t="shared" si="2"/>
        <v>-9589890.8082291465</v>
      </c>
      <c r="I16" s="89">
        <f t="shared" si="2"/>
        <v>2366578.74718659</v>
      </c>
      <c r="J16" s="89">
        <f t="shared" si="2"/>
        <v>9250019.0906842202</v>
      </c>
      <c r="K16" s="89">
        <f t="shared" si="2"/>
        <v>7529429.7372618541</v>
      </c>
      <c r="L16" s="89">
        <f t="shared" si="2"/>
        <v>5697906.4219239131</v>
      </c>
      <c r="M16" s="89">
        <f t="shared" si="2"/>
        <v>3776632.9129907489</v>
      </c>
      <c r="N16" s="89">
        <f t="shared" si="2"/>
        <v>1781250.5215202942</v>
      </c>
    </row>
    <row r="17" spans="1:14" x14ac:dyDescent="0.25">
      <c r="C17" s="23">
        <v>1</v>
      </c>
      <c r="D17" s="23">
        <v>2</v>
      </c>
      <c r="E17" s="23">
        <v>3</v>
      </c>
      <c r="F17" s="129"/>
      <c r="G17" s="23">
        <v>5</v>
      </c>
      <c r="H17" s="23">
        <v>6</v>
      </c>
      <c r="I17" s="23">
        <v>7</v>
      </c>
      <c r="J17" s="23">
        <v>8</v>
      </c>
      <c r="K17" s="23">
        <v>9</v>
      </c>
      <c r="L17" s="23">
        <v>10</v>
      </c>
      <c r="M17" s="23">
        <v>11</v>
      </c>
      <c r="N17" s="23">
        <v>12</v>
      </c>
    </row>
    <row r="18" spans="1:14" ht="15.75" thickBot="1" x14ac:dyDescent="0.3">
      <c r="B18" s="34" t="s">
        <v>9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5.75" thickBot="1" x14ac:dyDescent="0.3">
      <c r="B19" s="66" t="s">
        <v>7</v>
      </c>
      <c r="C19" s="65" t="s">
        <v>3</v>
      </c>
      <c r="D19" s="65" t="s">
        <v>4</v>
      </c>
      <c r="E19" s="65" t="s">
        <v>5</v>
      </c>
      <c r="F19" s="67" t="s">
        <v>6</v>
      </c>
      <c r="G19" s="65" t="s">
        <v>27</v>
      </c>
      <c r="H19" s="65" t="s">
        <v>28</v>
      </c>
      <c r="I19" s="65" t="s">
        <v>29</v>
      </c>
      <c r="J19" s="65" t="s">
        <v>30</v>
      </c>
      <c r="K19" s="65" t="s">
        <v>31</v>
      </c>
      <c r="L19" s="65" t="s">
        <v>32</v>
      </c>
      <c r="M19" s="65" t="s">
        <v>33</v>
      </c>
      <c r="N19" s="65" t="s">
        <v>34</v>
      </c>
    </row>
    <row r="20" spans="1:14" x14ac:dyDescent="0.25">
      <c r="B20" t="s">
        <v>505</v>
      </c>
      <c r="C20" s="14">
        <v>291035</v>
      </c>
      <c r="D20" s="14">
        <v>343271</v>
      </c>
      <c r="E20" s="14">
        <v>377748</v>
      </c>
      <c r="F20" s="26">
        <v>329691</v>
      </c>
      <c r="G20" s="14">
        <f>MAX(-25073*(G17^2)+140411*G17+172459,0)</f>
        <v>247689</v>
      </c>
      <c r="H20" s="14">
        <f t="shared" ref="H20:N20" si="3">MAX(-25073*(H17^2)+140411*H17+172459,0)</f>
        <v>112297</v>
      </c>
      <c r="I20" s="14">
        <f t="shared" si="3"/>
        <v>0</v>
      </c>
      <c r="J20" s="14">
        <f t="shared" si="3"/>
        <v>0</v>
      </c>
      <c r="K20" s="14">
        <f t="shared" si="3"/>
        <v>0</v>
      </c>
      <c r="L20" s="14">
        <f t="shared" si="3"/>
        <v>0</v>
      </c>
      <c r="M20" s="14">
        <f t="shared" si="3"/>
        <v>0</v>
      </c>
      <c r="N20" s="14">
        <f t="shared" si="3"/>
        <v>0</v>
      </c>
    </row>
    <row r="21" spans="1:14" x14ac:dyDescent="0.25">
      <c r="B21" t="s">
        <v>506</v>
      </c>
      <c r="C21" s="14">
        <v>42146</v>
      </c>
      <c r="D21" s="14">
        <v>125345</v>
      </c>
      <c r="E21" s="14">
        <v>173538</v>
      </c>
      <c r="F21" s="26">
        <v>239014</v>
      </c>
      <c r="G21" s="14">
        <f>63880*G17-14689</f>
        <v>304711</v>
      </c>
      <c r="H21" s="14">
        <f t="shared" ref="H21:N21" si="4">63880*H17-14689</f>
        <v>368591</v>
      </c>
      <c r="I21" s="14">
        <f t="shared" si="4"/>
        <v>432471</v>
      </c>
      <c r="J21" s="14">
        <f t="shared" si="4"/>
        <v>496351</v>
      </c>
      <c r="K21" s="14">
        <f t="shared" si="4"/>
        <v>560231</v>
      </c>
      <c r="L21" s="14">
        <f t="shared" si="4"/>
        <v>624111</v>
      </c>
      <c r="M21" s="14">
        <f t="shared" si="4"/>
        <v>687991</v>
      </c>
      <c r="N21" s="14">
        <f t="shared" si="4"/>
        <v>751871</v>
      </c>
    </row>
    <row r="22" spans="1:14" ht="15.75" thickBot="1" x14ac:dyDescent="0.3">
      <c r="B22" s="13" t="s">
        <v>507</v>
      </c>
      <c r="C22" s="15">
        <v>239463</v>
      </c>
      <c r="D22" s="15">
        <v>289319</v>
      </c>
      <c r="E22" s="15">
        <v>377614</v>
      </c>
      <c r="F22" s="27">
        <v>471230</v>
      </c>
      <c r="G22" s="15">
        <f>78360*G17+148508</f>
        <v>540308</v>
      </c>
      <c r="H22" s="15">
        <f t="shared" ref="H22:N22" si="5">78360*H17+148508</f>
        <v>618668</v>
      </c>
      <c r="I22" s="15">
        <f t="shared" si="5"/>
        <v>697028</v>
      </c>
      <c r="J22" s="15">
        <f t="shared" si="5"/>
        <v>775388</v>
      </c>
      <c r="K22" s="15">
        <f t="shared" si="5"/>
        <v>853748</v>
      </c>
      <c r="L22" s="15">
        <f t="shared" si="5"/>
        <v>932108</v>
      </c>
      <c r="M22" s="15">
        <f t="shared" si="5"/>
        <v>1010468</v>
      </c>
      <c r="N22" s="15">
        <f t="shared" si="5"/>
        <v>1088828</v>
      </c>
    </row>
    <row r="23" spans="1:14" x14ac:dyDescent="0.25">
      <c r="B23" t="s">
        <v>508</v>
      </c>
      <c r="C23" s="14">
        <f>SUM(C20:C22)</f>
        <v>572644</v>
      </c>
      <c r="D23" s="14">
        <f t="shared" ref="D23:F23" si="6">SUM(D20:D22)</f>
        <v>757935</v>
      </c>
      <c r="E23" s="14">
        <f t="shared" si="6"/>
        <v>928900</v>
      </c>
      <c r="F23" s="26">
        <f t="shared" si="6"/>
        <v>1039935</v>
      </c>
      <c r="G23" s="14">
        <f t="shared" ref="G23" si="7">SUM(G20:G22)</f>
        <v>1092708</v>
      </c>
      <c r="H23" s="14">
        <f t="shared" ref="H23" si="8">SUM(H20:H22)</f>
        <v>1099556</v>
      </c>
      <c r="I23" s="14">
        <f t="shared" ref="I23" si="9">SUM(I20:I22)</f>
        <v>1129499</v>
      </c>
      <c r="J23" s="14">
        <f t="shared" ref="J23" si="10">SUM(J20:J22)</f>
        <v>1271739</v>
      </c>
      <c r="K23" s="14">
        <f t="shared" ref="K23" si="11">SUM(K20:K22)</f>
        <v>1413979</v>
      </c>
      <c r="L23" s="14">
        <f t="shared" ref="L23" si="12">SUM(L20:L22)</f>
        <v>1556219</v>
      </c>
      <c r="M23" s="14">
        <f t="shared" ref="M23" si="13">SUM(M20:M22)</f>
        <v>1698459</v>
      </c>
      <c r="N23" s="14">
        <f t="shared" ref="N23" si="14">SUM(N20:N22)</f>
        <v>1840699</v>
      </c>
    </row>
    <row r="24" spans="1:14" x14ac:dyDescent="0.25">
      <c r="B24" t="s">
        <v>38</v>
      </c>
      <c r="C24" s="14"/>
      <c r="D24" s="24">
        <f t="shared" ref="D24:F24" si="15">D23/C23-1</f>
        <v>0.32357101445226011</v>
      </c>
      <c r="E24" s="24">
        <f>E23/D23-1</f>
        <v>0.22556683620627105</v>
      </c>
      <c r="F24" s="28">
        <f t="shared" si="15"/>
        <v>0.11953385725051136</v>
      </c>
      <c r="G24" s="24">
        <f>G23/F23-1</f>
        <v>5.0746440883324473E-2</v>
      </c>
      <c r="H24" s="24">
        <f>H23/G23-1</f>
        <v>6.266999051896649E-3</v>
      </c>
      <c r="I24" s="24">
        <f t="shared" ref="I24:N24" si="16">I23/H23-1</f>
        <v>2.7231900876353743E-2</v>
      </c>
      <c r="J24" s="24">
        <f t="shared" si="16"/>
        <v>0.12593193973611316</v>
      </c>
      <c r="K24" s="24">
        <f t="shared" si="16"/>
        <v>0.11184684907830933</v>
      </c>
      <c r="L24" s="24">
        <f t="shared" si="16"/>
        <v>0.10059555339930792</v>
      </c>
      <c r="M24" s="24">
        <f t="shared" si="16"/>
        <v>9.1401017466050671E-2</v>
      </c>
      <c r="N24" s="24">
        <f t="shared" si="16"/>
        <v>8.3746501976203147E-2</v>
      </c>
    </row>
    <row r="25" spans="1:14" hidden="1" x14ac:dyDescent="0.25">
      <c r="B25" t="s">
        <v>8</v>
      </c>
      <c r="C25" s="14">
        <v>6746</v>
      </c>
      <c r="D25" s="14">
        <v>8381</v>
      </c>
      <c r="E25" s="14">
        <v>8318</v>
      </c>
      <c r="F25" s="14">
        <v>8162</v>
      </c>
    </row>
    <row r="26" spans="1:14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.75" thickBot="1" x14ac:dyDescent="0.3">
      <c r="B27" s="34" t="s">
        <v>26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ht="15.75" thickBot="1" x14ac:dyDescent="0.3">
      <c r="B28" s="66" t="s">
        <v>7</v>
      </c>
      <c r="C28" s="65" t="s">
        <v>3</v>
      </c>
      <c r="D28" s="65" t="s">
        <v>4</v>
      </c>
      <c r="E28" s="65" t="s">
        <v>5</v>
      </c>
      <c r="F28" s="67" t="s">
        <v>6</v>
      </c>
      <c r="G28" s="65" t="s">
        <v>27</v>
      </c>
      <c r="H28" s="65" t="s">
        <v>28</v>
      </c>
      <c r="I28" s="65" t="s">
        <v>29</v>
      </c>
      <c r="J28" s="65" t="s">
        <v>30</v>
      </c>
      <c r="K28" s="65" t="s">
        <v>31</v>
      </c>
      <c r="L28" s="65" t="s">
        <v>32</v>
      </c>
      <c r="M28" s="65" t="s">
        <v>33</v>
      </c>
      <c r="N28" s="65" t="s">
        <v>34</v>
      </c>
    </row>
    <row r="29" spans="1:14" x14ac:dyDescent="0.25">
      <c r="A29" s="1"/>
      <c r="B29" t="s">
        <v>509</v>
      </c>
      <c r="C29" s="14">
        <f t="shared" ref="C29:N29" si="17">50*C20</f>
        <v>14551750</v>
      </c>
      <c r="D29" s="14">
        <f t="shared" si="17"/>
        <v>17163550</v>
      </c>
      <c r="E29" s="14">
        <f t="shared" si="17"/>
        <v>18887400</v>
      </c>
      <c r="F29" s="26">
        <f t="shared" si="17"/>
        <v>16484550</v>
      </c>
      <c r="G29" s="14">
        <f t="shared" si="17"/>
        <v>12384450</v>
      </c>
      <c r="H29" s="14">
        <f t="shared" si="17"/>
        <v>5614850</v>
      </c>
      <c r="I29" s="14">
        <f t="shared" si="17"/>
        <v>0</v>
      </c>
      <c r="J29" s="14">
        <f t="shared" si="17"/>
        <v>0</v>
      </c>
      <c r="K29" s="14">
        <f t="shared" si="17"/>
        <v>0</v>
      </c>
      <c r="L29" s="14">
        <f t="shared" si="17"/>
        <v>0</v>
      </c>
      <c r="M29" s="14">
        <f t="shared" si="17"/>
        <v>0</v>
      </c>
      <c r="N29" s="14">
        <f t="shared" si="17"/>
        <v>0</v>
      </c>
    </row>
    <row r="30" spans="1:14" x14ac:dyDescent="0.25">
      <c r="A30" s="1"/>
      <c r="B30" t="s">
        <v>510</v>
      </c>
      <c r="C30" s="14">
        <f t="shared" ref="C30:N30" si="18">25*C21</f>
        <v>1053650</v>
      </c>
      <c r="D30" s="14">
        <f t="shared" si="18"/>
        <v>3133625</v>
      </c>
      <c r="E30" s="14">
        <f t="shared" si="18"/>
        <v>4338450</v>
      </c>
      <c r="F30" s="26">
        <f t="shared" si="18"/>
        <v>5975350</v>
      </c>
      <c r="G30" s="14">
        <f t="shared" si="18"/>
        <v>7617775</v>
      </c>
      <c r="H30" s="14">
        <f t="shared" si="18"/>
        <v>9214775</v>
      </c>
      <c r="I30" s="14">
        <f t="shared" si="18"/>
        <v>10811775</v>
      </c>
      <c r="J30" s="14">
        <f t="shared" si="18"/>
        <v>12408775</v>
      </c>
      <c r="K30" s="14">
        <f t="shared" si="18"/>
        <v>14005775</v>
      </c>
      <c r="L30" s="14">
        <f t="shared" si="18"/>
        <v>15602775</v>
      </c>
      <c r="M30" s="14">
        <f t="shared" si="18"/>
        <v>17199775</v>
      </c>
      <c r="N30" s="14">
        <f t="shared" si="18"/>
        <v>18796775</v>
      </c>
    </row>
    <row r="31" spans="1:14" ht="15.75" thickBot="1" x14ac:dyDescent="0.3">
      <c r="A31" s="1"/>
      <c r="B31" s="13" t="s">
        <v>511</v>
      </c>
      <c r="C31" s="15">
        <f t="shared" ref="C31:N31" si="19">15*C22</f>
        <v>3591945</v>
      </c>
      <c r="D31" s="15">
        <f t="shared" si="19"/>
        <v>4339785</v>
      </c>
      <c r="E31" s="15">
        <f t="shared" si="19"/>
        <v>5664210</v>
      </c>
      <c r="F31" s="27">
        <f t="shared" si="19"/>
        <v>7068450</v>
      </c>
      <c r="G31" s="15">
        <f t="shared" si="19"/>
        <v>8104620</v>
      </c>
      <c r="H31" s="15">
        <f t="shared" si="19"/>
        <v>9280020</v>
      </c>
      <c r="I31" s="15">
        <f t="shared" si="19"/>
        <v>10455420</v>
      </c>
      <c r="J31" s="15">
        <f t="shared" si="19"/>
        <v>11630820</v>
      </c>
      <c r="K31" s="15">
        <f t="shared" si="19"/>
        <v>12806220</v>
      </c>
      <c r="L31" s="15">
        <f t="shared" si="19"/>
        <v>13981620</v>
      </c>
      <c r="M31" s="15">
        <f t="shared" si="19"/>
        <v>15157020</v>
      </c>
      <c r="N31" s="15">
        <f t="shared" si="19"/>
        <v>16332420</v>
      </c>
    </row>
    <row r="32" spans="1:14" x14ac:dyDescent="0.25">
      <c r="B32" t="s">
        <v>40</v>
      </c>
      <c r="C32" s="14">
        <f>SUM(C29:C31)</f>
        <v>19197345</v>
      </c>
      <c r="D32" s="14">
        <f t="shared" ref="D32:F32" si="20">SUM(D29:D31)</f>
        <v>24636960</v>
      </c>
      <c r="E32" s="14">
        <f t="shared" si="20"/>
        <v>28890060</v>
      </c>
      <c r="F32" s="26">
        <f t="shared" si="20"/>
        <v>29528350</v>
      </c>
    </row>
    <row r="33" spans="2:14" x14ac:dyDescent="0.25">
      <c r="B33" t="s">
        <v>41</v>
      </c>
      <c r="C33" s="14">
        <v>19197345</v>
      </c>
      <c r="D33" s="14">
        <v>24636960</v>
      </c>
      <c r="E33" s="14">
        <v>28890060</v>
      </c>
      <c r="F33" s="26">
        <f>F32</f>
        <v>29528350</v>
      </c>
      <c r="G33" s="14">
        <f t="shared" ref="G33:N33" si="21">SUM(G29:G31)</f>
        <v>28106845</v>
      </c>
      <c r="H33" s="14">
        <f t="shared" si="21"/>
        <v>24109645</v>
      </c>
      <c r="I33" s="14">
        <f t="shared" si="21"/>
        <v>21267195</v>
      </c>
      <c r="J33" s="14">
        <f t="shared" si="21"/>
        <v>24039595</v>
      </c>
      <c r="K33" s="14">
        <f t="shared" si="21"/>
        <v>26811995</v>
      </c>
      <c r="L33" s="14">
        <f t="shared" si="21"/>
        <v>29584395</v>
      </c>
      <c r="M33" s="14">
        <f t="shared" si="21"/>
        <v>32356795</v>
      </c>
      <c r="N33" s="14">
        <f t="shared" si="21"/>
        <v>35129195</v>
      </c>
    </row>
    <row r="34" spans="2:14" x14ac:dyDescent="0.25">
      <c r="C34" s="22">
        <f t="shared" ref="C34:F34" si="22">C33/C23</f>
        <v>33.524048099691953</v>
      </c>
      <c r="D34" s="22">
        <f t="shared" si="22"/>
        <v>32.505373152051298</v>
      </c>
      <c r="E34" s="22">
        <f t="shared" si="22"/>
        <v>31.101367208526213</v>
      </c>
      <c r="F34" s="22">
        <f t="shared" ref="F34:N34" si="23">F33/F23</f>
        <v>28.394418881949353</v>
      </c>
      <c r="G34" s="22">
        <f>G33/G23</f>
        <v>25.722192022022352</v>
      </c>
      <c r="H34" s="22">
        <f t="shared" si="23"/>
        <v>21.926709508201494</v>
      </c>
      <c r="I34" s="22">
        <f t="shared" si="23"/>
        <v>18.828874571823437</v>
      </c>
      <c r="J34" s="22">
        <f t="shared" si="23"/>
        <v>18.902931340471589</v>
      </c>
      <c r="K34" s="22">
        <f t="shared" si="23"/>
        <v>18.962088545869491</v>
      </c>
      <c r="L34" s="22">
        <f t="shared" si="23"/>
        <v>19.010431693739761</v>
      </c>
      <c r="M34" s="22">
        <f t="shared" si="23"/>
        <v>19.050677702552726</v>
      </c>
      <c r="N34" s="22">
        <f t="shared" si="23"/>
        <v>19.08470369136942</v>
      </c>
    </row>
    <row r="35" spans="2:14" x14ac:dyDescent="0.25">
      <c r="C35" s="94">
        <v>33.524048099691953</v>
      </c>
      <c r="D35" s="94">
        <v>32.505373152051298</v>
      </c>
      <c r="E35" s="94">
        <v>31.101367208526213</v>
      </c>
      <c r="F35" s="94">
        <v>28.394418881949353</v>
      </c>
      <c r="G35" s="22"/>
      <c r="H35" s="22"/>
      <c r="I35" s="22"/>
      <c r="J35" s="22"/>
      <c r="K35" s="22"/>
      <c r="L35" s="22"/>
      <c r="M35" s="22"/>
      <c r="N35" s="22"/>
    </row>
    <row r="36" spans="2:14" ht="15.75" thickBot="1" x14ac:dyDescent="0.3">
      <c r="B36" s="34" t="s">
        <v>10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2:14" ht="15.75" thickBot="1" x14ac:dyDescent="0.3">
      <c r="B37" s="66" t="s">
        <v>7</v>
      </c>
      <c r="C37" s="65" t="s">
        <v>3</v>
      </c>
      <c r="D37" s="65" t="s">
        <v>4</v>
      </c>
      <c r="E37" s="65" t="s">
        <v>5</v>
      </c>
      <c r="F37" s="67" t="s">
        <v>6</v>
      </c>
      <c r="G37" s="65" t="s">
        <v>27</v>
      </c>
      <c r="H37" s="65" t="s">
        <v>28</v>
      </c>
      <c r="I37" s="65" t="s">
        <v>29</v>
      </c>
      <c r="J37" s="65" t="s">
        <v>30</v>
      </c>
      <c r="K37" s="65" t="s">
        <v>31</v>
      </c>
      <c r="L37" s="65" t="s">
        <v>32</v>
      </c>
      <c r="M37" s="65" t="s">
        <v>33</v>
      </c>
      <c r="N37" s="65" t="s">
        <v>34</v>
      </c>
    </row>
    <row r="38" spans="2:14" x14ac:dyDescent="0.25">
      <c r="B38" t="s">
        <v>512</v>
      </c>
      <c r="C38" s="1">
        <f t="shared" ref="C38:N38" si="24">C20/C$23</f>
        <v>0.50823024427043673</v>
      </c>
      <c r="D38" s="1">
        <f t="shared" si="24"/>
        <v>0.4529029534194885</v>
      </c>
      <c r="E38" s="1">
        <f t="shared" si="24"/>
        <v>0.40666164280331574</v>
      </c>
      <c r="F38" s="30">
        <f t="shared" si="24"/>
        <v>0.31703039132253458</v>
      </c>
      <c r="G38" s="1">
        <f t="shared" si="24"/>
        <v>0.22667446380917866</v>
      </c>
      <c r="H38" s="1">
        <f t="shared" si="24"/>
        <v>0.10212940495982015</v>
      </c>
      <c r="I38" s="1">
        <f t="shared" si="24"/>
        <v>0</v>
      </c>
      <c r="J38" s="1">
        <f t="shared" si="24"/>
        <v>0</v>
      </c>
      <c r="K38" s="1">
        <f t="shared" si="24"/>
        <v>0</v>
      </c>
      <c r="L38" s="1">
        <f t="shared" si="24"/>
        <v>0</v>
      </c>
      <c r="M38" s="1">
        <f t="shared" si="24"/>
        <v>0</v>
      </c>
      <c r="N38" s="1">
        <f t="shared" si="24"/>
        <v>0</v>
      </c>
    </row>
    <row r="39" spans="2:14" x14ac:dyDescent="0.25">
      <c r="B39" t="s">
        <v>513</v>
      </c>
      <c r="C39" s="1">
        <f t="shared" ref="C39:N39" si="25">C21/C$23</f>
        <v>7.3598955022666793E-2</v>
      </c>
      <c r="D39" s="1">
        <f t="shared" si="25"/>
        <v>0.16537697823692005</v>
      </c>
      <c r="E39" s="1">
        <f t="shared" si="25"/>
        <v>0.18682097104101625</v>
      </c>
      <c r="F39" s="31">
        <f t="shared" si="25"/>
        <v>0.22983551856606421</v>
      </c>
      <c r="G39" s="1">
        <f t="shared" si="25"/>
        <v>0.27885857887010984</v>
      </c>
      <c r="H39" s="1">
        <f t="shared" si="25"/>
        <v>0.33521803346077872</v>
      </c>
      <c r="I39" s="1">
        <f t="shared" si="25"/>
        <v>0.38288745718234368</v>
      </c>
      <c r="J39" s="1">
        <f t="shared" si="25"/>
        <v>0.39029313404715904</v>
      </c>
      <c r="K39" s="1">
        <f t="shared" si="25"/>
        <v>0.39620885458694932</v>
      </c>
      <c r="L39" s="1">
        <f t="shared" si="25"/>
        <v>0.40104316937397627</v>
      </c>
      <c r="M39" s="1">
        <f t="shared" si="25"/>
        <v>0.40506777025527257</v>
      </c>
      <c r="N39" s="1">
        <f t="shared" si="25"/>
        <v>0.40847036913694201</v>
      </c>
    </row>
    <row r="40" spans="2:14" ht="15.75" thickBot="1" x14ac:dyDescent="0.3">
      <c r="B40" s="13" t="s">
        <v>514</v>
      </c>
      <c r="C40" s="16">
        <f t="shared" ref="C40:N40" si="26">C22/C$23</f>
        <v>0.41817080070689644</v>
      </c>
      <c r="D40" s="16">
        <f t="shared" si="26"/>
        <v>0.38172006834359146</v>
      </c>
      <c r="E40" s="16">
        <f t="shared" si="26"/>
        <v>0.40651738615566801</v>
      </c>
      <c r="F40" s="32">
        <f t="shared" si="26"/>
        <v>0.45313409011140121</v>
      </c>
      <c r="G40" s="16">
        <f t="shared" si="26"/>
        <v>0.4944669573207115</v>
      </c>
      <c r="H40" s="16">
        <f t="shared" si="26"/>
        <v>0.56265256157940113</v>
      </c>
      <c r="I40" s="16">
        <f t="shared" si="26"/>
        <v>0.61711254281765637</v>
      </c>
      <c r="J40" s="16">
        <f t="shared" si="26"/>
        <v>0.60970686595284096</v>
      </c>
      <c r="K40" s="16">
        <f t="shared" si="26"/>
        <v>0.60379114541305068</v>
      </c>
      <c r="L40" s="16">
        <f t="shared" si="26"/>
        <v>0.59895683062602367</v>
      </c>
      <c r="M40" s="16">
        <f t="shared" si="26"/>
        <v>0.59493222974472748</v>
      </c>
      <c r="N40" s="16">
        <f t="shared" si="26"/>
        <v>0.59152963086305799</v>
      </c>
    </row>
    <row r="41" spans="2:14" x14ac:dyDescent="0.25">
      <c r="B41" t="s">
        <v>515</v>
      </c>
      <c r="C41" s="1">
        <f>SUM(C38:C40)</f>
        <v>1</v>
      </c>
      <c r="D41" s="1">
        <f t="shared" ref="D41:F41" si="27">SUM(D38:D40)</f>
        <v>1</v>
      </c>
      <c r="E41" s="1">
        <f t="shared" si="27"/>
        <v>1</v>
      </c>
      <c r="F41" s="31">
        <f t="shared" si="27"/>
        <v>1</v>
      </c>
      <c r="G41" s="1">
        <f t="shared" ref="G41" si="28">SUM(G38:G40)</f>
        <v>1</v>
      </c>
      <c r="H41" s="1">
        <f t="shared" ref="H41" si="29">SUM(H38:H40)</f>
        <v>1</v>
      </c>
      <c r="I41" s="1">
        <f t="shared" ref="I41" si="30">SUM(I38:I40)</f>
        <v>1</v>
      </c>
      <c r="J41" s="1">
        <f t="shared" ref="J41" si="31">SUM(J38:J40)</f>
        <v>1</v>
      </c>
      <c r="K41" s="1">
        <f t="shared" ref="K41" si="32">SUM(K38:K40)</f>
        <v>1</v>
      </c>
      <c r="L41" s="1">
        <f t="shared" ref="L41" si="33">SUM(L38:L40)</f>
        <v>1</v>
      </c>
      <c r="M41" s="1">
        <f t="shared" ref="M41" si="34">SUM(M38:M40)</f>
        <v>1</v>
      </c>
      <c r="N41" s="1">
        <f t="shared" ref="N41" si="35">SUM(N38:N40)</f>
        <v>1</v>
      </c>
    </row>
    <row r="42" spans="2:14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x14ac:dyDescent="0.25">
      <c r="B43" s="69">
        <v>174</v>
      </c>
      <c r="C43" s="70" t="s">
        <v>37</v>
      </c>
      <c r="D43" s="70"/>
      <c r="E43" s="1"/>
      <c r="F43" s="1"/>
      <c r="G43" s="20"/>
      <c r="H43" s="20"/>
      <c r="I43" s="20"/>
      <c r="J43" s="20"/>
      <c r="K43" s="20"/>
      <c r="L43" s="20"/>
      <c r="M43" s="20"/>
      <c r="N43" s="20"/>
    </row>
    <row r="44" spans="2:14" x14ac:dyDescent="0.25">
      <c r="B44" s="19"/>
      <c r="C44" s="1"/>
      <c r="D44" s="1"/>
      <c r="E44" s="1"/>
      <c r="F44" s="1"/>
      <c r="G44" s="14"/>
      <c r="H44" s="1"/>
      <c r="I44" s="1"/>
      <c r="J44" s="1"/>
      <c r="K44" s="1"/>
      <c r="L44" s="1"/>
      <c r="M44" s="1"/>
      <c r="N44" s="1"/>
    </row>
    <row r="45" spans="2:14" x14ac:dyDescent="0.25">
      <c r="B45" s="71" t="s">
        <v>11</v>
      </c>
      <c r="C45" s="72">
        <v>736012</v>
      </c>
      <c r="D45" s="72">
        <v>733932</v>
      </c>
      <c r="E45" s="72">
        <v>736105</v>
      </c>
      <c r="F45" s="72">
        <v>736556</v>
      </c>
      <c r="G45" s="69">
        <f>F45*1.005</f>
        <v>740238.77999999991</v>
      </c>
      <c r="H45" s="69">
        <f t="shared" ref="H45:N45" si="36">G45*1.005</f>
        <v>743939.97389999987</v>
      </c>
      <c r="I45" s="69">
        <f t="shared" si="36"/>
        <v>747659.67376949976</v>
      </c>
      <c r="J45" s="69">
        <f t="shared" si="36"/>
        <v>751397.97213834722</v>
      </c>
      <c r="K45" s="69">
        <f t="shared" si="36"/>
        <v>755154.96199903893</v>
      </c>
      <c r="L45" s="69">
        <f t="shared" si="36"/>
        <v>758930.73680903402</v>
      </c>
      <c r="M45" s="69">
        <f t="shared" si="36"/>
        <v>762725.39049307909</v>
      </c>
      <c r="N45" s="69">
        <f t="shared" si="36"/>
        <v>766539.01744554436</v>
      </c>
    </row>
    <row r="47" spans="2:14" x14ac:dyDescent="0.25">
      <c r="B47" s="73" t="s">
        <v>526</v>
      </c>
      <c r="C47" s="74">
        <f t="shared" ref="C47:N47" si="37">C23/C45</f>
        <v>0.77803622767020097</v>
      </c>
      <c r="D47" s="74">
        <f t="shared" si="37"/>
        <v>1.0327046647373326</v>
      </c>
      <c r="E47" s="74">
        <f t="shared" si="37"/>
        <v>1.2619123630460329</v>
      </c>
      <c r="F47" s="74">
        <f t="shared" si="37"/>
        <v>1.4118885733060351</v>
      </c>
      <c r="G47" s="74">
        <f>G23/G45</f>
        <v>1.4761561127613445</v>
      </c>
      <c r="H47" s="74">
        <f t="shared" si="37"/>
        <v>1.4780170962392751</v>
      </c>
      <c r="I47" s="74">
        <f t="shared" si="37"/>
        <v>1.5107127475598205</v>
      </c>
      <c r="J47" s="74">
        <f t="shared" si="37"/>
        <v>1.6924972480040812</v>
      </c>
      <c r="K47" s="74">
        <f t="shared" si="37"/>
        <v>1.8724355544945748</v>
      </c>
      <c r="L47" s="74">
        <f t="shared" si="37"/>
        <v>2.0505415376154197</v>
      </c>
      <c r="M47" s="74">
        <f t="shared" si="37"/>
        <v>2.2268289756317108</v>
      </c>
      <c r="N47" s="74">
        <f t="shared" si="37"/>
        <v>2.4013115550647948</v>
      </c>
    </row>
    <row r="48" spans="2:14" ht="15.75" thickBot="1" x14ac:dyDescent="0.3">
      <c r="B48" s="38"/>
      <c r="C48" s="38"/>
      <c r="D48" s="127"/>
      <c r="E48" s="127"/>
      <c r="F48" s="24"/>
      <c r="G48" s="24"/>
      <c r="H48" s="24"/>
      <c r="I48" s="24"/>
      <c r="J48" s="24"/>
      <c r="K48" s="24"/>
      <c r="L48" s="24"/>
      <c r="M48" s="24"/>
      <c r="N48" s="24"/>
    </row>
    <row r="49" spans="2:9" ht="15.75" thickBot="1" x14ac:dyDescent="0.3">
      <c r="B49" s="68"/>
      <c r="C49" s="68" t="s">
        <v>25</v>
      </c>
      <c r="D49" s="68" t="s">
        <v>11</v>
      </c>
      <c r="E49" s="68" t="s">
        <v>13</v>
      </c>
    </row>
    <row r="50" spans="2:9" x14ac:dyDescent="0.25">
      <c r="B50" s="117" t="s">
        <v>23</v>
      </c>
      <c r="C50" s="118">
        <v>18200000</v>
      </c>
      <c r="D50" s="119">
        <v>1372000</v>
      </c>
      <c r="E50" s="120">
        <f t="shared" ref="E50:E61" si="38">C50/D50</f>
        <v>13.26530612244898</v>
      </c>
      <c r="F50" s="22"/>
      <c r="G50" s="21"/>
    </row>
    <row r="51" spans="2:9" x14ac:dyDescent="0.25">
      <c r="B51" s="18" t="s">
        <v>22</v>
      </c>
      <c r="C51" s="22">
        <v>156700000</v>
      </c>
      <c r="D51" s="14">
        <v>6985000</v>
      </c>
      <c r="E51" s="20">
        <f t="shared" si="38"/>
        <v>22.433786685755191</v>
      </c>
      <c r="F51" s="22"/>
      <c r="G51" s="21"/>
    </row>
    <row r="52" spans="2:9" x14ac:dyDescent="0.25">
      <c r="B52" s="18" t="s">
        <v>20</v>
      </c>
      <c r="C52" s="22">
        <f>((214000000+144200000)/0.75)*0.12</f>
        <v>57312000</v>
      </c>
      <c r="D52" s="14">
        <v>2116000</v>
      </c>
      <c r="E52" s="20">
        <f t="shared" si="38"/>
        <v>27.08506616257089</v>
      </c>
      <c r="F52" s="22"/>
      <c r="G52" s="21"/>
    </row>
    <row r="53" spans="2:9" x14ac:dyDescent="0.25">
      <c r="B53" s="18" t="s">
        <v>15</v>
      </c>
      <c r="C53" s="22">
        <f>311571881+301396331+251317868+221645861</f>
        <v>1085931941</v>
      </c>
      <c r="D53" s="14">
        <v>39240000</v>
      </c>
      <c r="E53" s="20">
        <f t="shared" si="38"/>
        <v>27.674106549439347</v>
      </c>
      <c r="F53" s="22"/>
      <c r="G53" s="21"/>
    </row>
    <row r="54" spans="2:9" x14ac:dyDescent="0.25">
      <c r="B54" s="18" t="s">
        <v>21</v>
      </c>
      <c r="C54" s="22">
        <v>445300000</v>
      </c>
      <c r="D54" s="14">
        <v>12670000</v>
      </c>
      <c r="E54" s="20">
        <f t="shared" si="38"/>
        <v>35.14601420678769</v>
      </c>
      <c r="F54" s="22"/>
      <c r="G54" s="21"/>
    </row>
    <row r="55" spans="2:9" x14ac:dyDescent="0.25">
      <c r="B55" s="18" t="s">
        <v>14</v>
      </c>
      <c r="C55" s="22">
        <v>150316424</v>
      </c>
      <c r="D55" s="14">
        <v>4246000</v>
      </c>
      <c r="E55" s="20">
        <f t="shared" si="38"/>
        <v>35.401889778615164</v>
      </c>
      <c r="F55" s="22"/>
      <c r="G55" s="21"/>
    </row>
    <row r="56" spans="2:9" x14ac:dyDescent="0.25">
      <c r="B56" s="18" t="s">
        <v>17</v>
      </c>
      <c r="C56" s="22">
        <v>268201190</v>
      </c>
      <c r="D56" s="14">
        <v>7276000</v>
      </c>
      <c r="E56" s="20">
        <f t="shared" si="38"/>
        <v>36.861076140736671</v>
      </c>
      <c r="F56" s="22"/>
      <c r="G56" s="21"/>
    </row>
    <row r="57" spans="2:9" x14ac:dyDescent="0.25">
      <c r="B57" t="s">
        <v>24</v>
      </c>
      <c r="C57" s="22">
        <f>F32</f>
        <v>29528350</v>
      </c>
      <c r="D57" s="14">
        <v>736556</v>
      </c>
      <c r="E57" s="21">
        <f t="shared" si="38"/>
        <v>40.089755565089419</v>
      </c>
      <c r="F57" s="22"/>
      <c r="G57" s="21"/>
    </row>
    <row r="58" spans="2:9" x14ac:dyDescent="0.25">
      <c r="B58" s="18" t="s">
        <v>18</v>
      </c>
      <c r="C58" s="22">
        <f>(24285647+22891396+25733800+25374623+24889176+24897330+26536524+26808609+26555703+25891749+24045635+25653688)*0.1534</f>
        <v>46566699.192000002</v>
      </c>
      <c r="D58" s="14">
        <v>1104000</v>
      </c>
      <c r="E58" s="20">
        <f t="shared" si="38"/>
        <v>42.179981152173916</v>
      </c>
      <c r="F58" s="22"/>
      <c r="G58" s="21"/>
    </row>
    <row r="59" spans="2:9" x14ac:dyDescent="0.25">
      <c r="B59" s="18" t="s">
        <v>16</v>
      </c>
      <c r="C59" s="22">
        <v>152334798</v>
      </c>
      <c r="D59" s="14">
        <v>3144000</v>
      </c>
      <c r="E59" s="20">
        <f t="shared" si="38"/>
        <v>48.452543893129771</v>
      </c>
      <c r="F59" s="22"/>
      <c r="G59" s="21"/>
    </row>
    <row r="60" spans="2:9" x14ac:dyDescent="0.25">
      <c r="B60" s="18" t="s">
        <v>19</v>
      </c>
      <c r="C60" s="22">
        <v>325103684</v>
      </c>
      <c r="D60" s="14">
        <v>5812000</v>
      </c>
      <c r="E60" s="20">
        <f t="shared" si="38"/>
        <v>55.936628355127326</v>
      </c>
      <c r="F60" s="22"/>
      <c r="G60" s="21"/>
      <c r="I60" s="21"/>
    </row>
    <row r="61" spans="2:9" ht="15.75" thickBot="1" x14ac:dyDescent="0.3">
      <c r="B61" s="39" t="s">
        <v>12</v>
      </c>
      <c r="C61" s="40">
        <v>511100000</v>
      </c>
      <c r="D61" s="15">
        <v>7739000</v>
      </c>
      <c r="E61" s="41">
        <f t="shared" si="38"/>
        <v>66.042124305465819</v>
      </c>
      <c r="F61" s="22"/>
      <c r="G61" s="21"/>
    </row>
  </sheetData>
  <sortState xmlns:xlrd2="http://schemas.microsoft.com/office/spreadsheetml/2017/richdata2" ref="B50:E61">
    <sortCondition ref="E50:E61"/>
  </sortState>
  <mergeCells count="1">
    <mergeCell ref="F2:G2"/>
  </mergeCells>
  <phoneticPr fontId="6" type="noConversion"/>
  <dataValidations count="3">
    <dataValidation type="list" allowBlank="1" showInputMessage="1" showErrorMessage="1" sqref="B7:C7" xr:uid="{79935C1B-F49D-4138-A5F0-F5EEF0EDF7F4}">
      <formula1>"Local Revenue Market Sizing Estimate, AMIA Avg. 2023 Retail Sales Estimate"</formula1>
    </dataValidation>
    <dataValidation type="list" allowBlank="1" showInputMessage="1" showErrorMessage="1" sqref="F2:G2" xr:uid="{F1C4DC1E-89A7-4A60-8923-13DDD486BF6A}">
      <formula1>"Local Revenue Market Sizing Estimate"</formula1>
    </dataValidation>
    <dataValidation type="list" allowBlank="1" showInputMessage="1" showErrorMessage="1" sqref="J2" xr:uid="{986E0460-2EC2-4F02-BF6C-A7B1B74D999C}">
      <formula1>"Status Quo Growth, Lower Growth, Higher Growth, 7.5% Constant"</formula1>
    </dataValidation>
  </dataValidations>
  <hyperlinks>
    <hyperlink ref="B45" r:id="rId1" xr:uid="{D1D1B229-E9FB-454C-A434-32CE2E1C4702}"/>
    <hyperlink ref="B53" r:id="rId2" xr:uid="{06467FFF-1359-48AF-B0BA-7003489EADA0}"/>
    <hyperlink ref="B61" r:id="rId3" xr:uid="{687626D2-EC6B-4F11-BACA-4BDE1B3A7AB5}"/>
    <hyperlink ref="B55" r:id="rId4" xr:uid="{68FFF198-FD85-4F62-87A7-36CBE9E2CD15}"/>
    <hyperlink ref="B59" r:id="rId5" xr:uid="{12B3DD2A-6522-42D9-BA41-D78EECF3F343}"/>
    <hyperlink ref="B56" r:id="rId6" xr:uid="{ACEE0469-076C-4F91-AFC1-ED1AE2C68188}"/>
    <hyperlink ref="B58" r:id="rId7" xr:uid="{3C3C4406-0A0C-4B73-9573-E838EE091C72}"/>
    <hyperlink ref="B60" r:id="rId8" xr:uid="{E6DF2DF8-11CA-40C6-991D-79F7F8047EA8}"/>
    <hyperlink ref="B52" r:id="rId9" xr:uid="{E1C94B75-B6E2-40C0-A5FA-2EAAD25EEB92}"/>
    <hyperlink ref="B54" r:id="rId10" xr:uid="{A2E292A9-AB36-4D82-B6C4-41214D5FCC54}"/>
    <hyperlink ref="B51" r:id="rId11" xr:uid="{FF41BEA4-0E48-4C2D-9BF6-68F089260471}"/>
    <hyperlink ref="B50" r:id="rId12" xr:uid="{A0DF60FB-2B52-49C3-A23B-A8E96578199C}"/>
  </hyperlinks>
  <pageMargins left="0.7" right="0.7" top="0.75" bottom="0.75" header="0.3" footer="0.3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D4B5-E7DC-4818-A045-3A7ED1FA7966}">
  <dimension ref="A1:O18"/>
  <sheetViews>
    <sheetView showGridLines="0" workbookViewId="0">
      <selection activeCell="C36" sqref="C36:F38"/>
    </sheetView>
  </sheetViews>
  <sheetFormatPr defaultRowHeight="15" x14ac:dyDescent="0.25"/>
  <cols>
    <col min="3" max="3" width="24" bestFit="1" customWidth="1"/>
    <col min="4" max="4" width="13.42578125" customWidth="1"/>
    <col min="5" max="5" width="13" customWidth="1"/>
    <col min="6" max="6" width="13.42578125" customWidth="1"/>
    <col min="7" max="7" width="15" customWidth="1"/>
    <col min="8" max="8" width="13.5703125" customWidth="1"/>
    <col min="9" max="9" width="12.5703125" customWidth="1"/>
    <col min="10" max="10" width="13.7109375" customWidth="1"/>
    <col min="11" max="11" width="13.140625" customWidth="1"/>
    <col min="12" max="12" width="11.85546875" bestFit="1" customWidth="1"/>
  </cols>
  <sheetData>
    <row r="1" spans="1:15" x14ac:dyDescent="0.25">
      <c r="A1" t="s">
        <v>534</v>
      </c>
    </row>
    <row r="2" spans="1:15" x14ac:dyDescent="0.25">
      <c r="A2" s="18" t="s">
        <v>533</v>
      </c>
    </row>
    <row r="6" spans="1:15" x14ac:dyDescent="0.25">
      <c r="D6" s="114">
        <v>44743</v>
      </c>
      <c r="E6" s="114">
        <v>44774</v>
      </c>
      <c r="F6" s="114">
        <v>44805</v>
      </c>
      <c r="G6" s="114">
        <v>44835</v>
      </c>
      <c r="H6" s="114">
        <v>44866</v>
      </c>
      <c r="I6" s="114">
        <v>44896</v>
      </c>
      <c r="J6" s="114">
        <v>44927</v>
      </c>
      <c r="K6" s="114">
        <v>44958</v>
      </c>
      <c r="L6" s="114">
        <v>44986</v>
      </c>
      <c r="M6" s="114">
        <v>45017</v>
      </c>
      <c r="N6" s="114">
        <v>45047</v>
      </c>
      <c r="O6" s="114">
        <v>45078</v>
      </c>
    </row>
    <row r="7" spans="1:15" ht="15.75" thickBot="1" x14ac:dyDescent="0.3">
      <c r="C7" s="122" t="s">
        <v>7</v>
      </c>
      <c r="D7" s="122" t="s">
        <v>527</v>
      </c>
      <c r="E7" s="122" t="s">
        <v>527</v>
      </c>
      <c r="F7" s="122" t="s">
        <v>527</v>
      </c>
      <c r="G7" s="122" t="s">
        <v>527</v>
      </c>
      <c r="H7" s="122" t="s">
        <v>527</v>
      </c>
      <c r="I7" s="122" t="s">
        <v>527</v>
      </c>
      <c r="J7" s="122" t="s">
        <v>527</v>
      </c>
      <c r="K7" s="122" t="s">
        <v>527</v>
      </c>
      <c r="L7" s="122" t="s">
        <v>527</v>
      </c>
      <c r="M7" s="122" t="s">
        <v>527</v>
      </c>
      <c r="N7" s="122" t="s">
        <v>527</v>
      </c>
      <c r="O7" s="122" t="s">
        <v>527</v>
      </c>
    </row>
    <row r="8" spans="1:15" x14ac:dyDescent="0.25">
      <c r="C8" t="s">
        <v>528</v>
      </c>
      <c r="D8" s="17">
        <f>'DOR Filings'!C17</f>
        <v>24823</v>
      </c>
      <c r="E8" s="17">
        <f>'DOR Filings'!C16</f>
        <v>26406</v>
      </c>
      <c r="F8" s="17">
        <f>'DOR Filings'!C15</f>
        <v>26284</v>
      </c>
      <c r="G8" s="17">
        <f>'DOR Filings'!C14</f>
        <v>23108</v>
      </c>
      <c r="H8" s="17">
        <f>'DOR Filings'!C13</f>
        <v>22924</v>
      </c>
      <c r="I8" s="17">
        <f>'DOR Filings'!C12</f>
        <v>21690</v>
      </c>
      <c r="J8" s="17">
        <f>'DOR Filings'!C11</f>
        <v>21969</v>
      </c>
      <c r="K8" s="17">
        <f>'DOR Filings'!C10</f>
        <v>19748</v>
      </c>
      <c r="L8" s="17">
        <f>'DOR Filings'!C9</f>
        <v>23696</v>
      </c>
      <c r="M8" s="17">
        <f>'DOR Filings'!C8</f>
        <v>22700</v>
      </c>
      <c r="N8" s="17">
        <f>'DOR Filings'!C7</f>
        <v>21511</v>
      </c>
      <c r="O8" s="17">
        <f>'DOR Filings'!C6</f>
        <v>19527</v>
      </c>
    </row>
    <row r="9" spans="1:15" x14ac:dyDescent="0.25">
      <c r="C9" t="s">
        <v>529</v>
      </c>
      <c r="D9" s="17">
        <f>'DOR Filings'!H17</f>
        <v>22830</v>
      </c>
      <c r="E9" s="17">
        <f>'DOR Filings'!H16</f>
        <v>26468</v>
      </c>
      <c r="F9" s="17">
        <f>'DOR Filings'!H15</f>
        <v>28289</v>
      </c>
      <c r="G9" s="17">
        <f>'DOR Filings'!H14</f>
        <v>23208</v>
      </c>
      <c r="H9" s="17">
        <f>'DOR Filings'!H13</f>
        <v>22356</v>
      </c>
      <c r="I9" s="17">
        <f>'DOR Filings'!H12</f>
        <v>20339</v>
      </c>
      <c r="J9" s="17">
        <f>'DOR Filings'!H11</f>
        <v>28132</v>
      </c>
      <c r="K9" s="17">
        <f>'DOR Filings'!H10</f>
        <v>22592</v>
      </c>
      <c r="L9" s="17">
        <f>'DOR Filings'!H9</f>
        <v>26412</v>
      </c>
      <c r="M9" s="17">
        <f>'DOR Filings'!H8</f>
        <v>27338</v>
      </c>
      <c r="N9" s="17">
        <f>'DOR Filings'!H7</f>
        <v>25591</v>
      </c>
      <c r="O9" s="17">
        <f>'DOR Filings'!H6</f>
        <v>26984</v>
      </c>
    </row>
    <row r="10" spans="1:15" ht="15.75" thickBot="1" x14ac:dyDescent="0.3">
      <c r="C10" s="122" t="s">
        <v>530</v>
      </c>
      <c r="D10" s="123">
        <f>'DOR Filings'!M17</f>
        <v>42820</v>
      </c>
      <c r="E10" s="123">
        <f>'DOR Filings'!M16</f>
        <v>41812</v>
      </c>
      <c r="F10" s="123">
        <f>'DOR Filings'!M15</f>
        <v>42454</v>
      </c>
      <c r="G10" s="123">
        <f>'DOR Filings'!M14</f>
        <v>42209</v>
      </c>
      <c r="H10" s="123">
        <f>'DOR Filings'!M13</f>
        <v>41429</v>
      </c>
      <c r="I10" s="123">
        <f>'DOR Filings'!M12</f>
        <v>37730</v>
      </c>
      <c r="J10" s="123">
        <f>'DOR Filings'!M11</f>
        <v>42676</v>
      </c>
      <c r="K10" s="123">
        <f>'DOR Filings'!M10</f>
        <v>43409</v>
      </c>
      <c r="L10" s="123">
        <f>'DOR Filings'!M9</f>
        <v>48582</v>
      </c>
      <c r="M10" s="123">
        <f>'DOR Filings'!M8</f>
        <v>41389</v>
      </c>
      <c r="N10" s="123">
        <f>'DOR Filings'!M7</f>
        <v>43045</v>
      </c>
      <c r="O10" s="123">
        <f>'DOR Filings'!M6</f>
        <v>42059</v>
      </c>
    </row>
    <row r="11" spans="1:15" x14ac:dyDescent="0.25">
      <c r="C11" t="s">
        <v>531</v>
      </c>
      <c r="D11" s="17">
        <f>SUM(D8:D10)</f>
        <v>90473</v>
      </c>
      <c r="E11" s="17">
        <f t="shared" ref="E11:O11" si="0">SUM(E8:E10)</f>
        <v>94686</v>
      </c>
      <c r="F11" s="17">
        <f t="shared" si="0"/>
        <v>97027</v>
      </c>
      <c r="G11" s="17">
        <f t="shared" si="0"/>
        <v>88525</v>
      </c>
      <c r="H11" s="17">
        <f t="shared" si="0"/>
        <v>86709</v>
      </c>
      <c r="I11" s="17">
        <f t="shared" si="0"/>
        <v>79759</v>
      </c>
      <c r="J11" s="17">
        <f t="shared" si="0"/>
        <v>92777</v>
      </c>
      <c r="K11" s="17">
        <f t="shared" si="0"/>
        <v>85749</v>
      </c>
      <c r="L11" s="17">
        <f t="shared" si="0"/>
        <v>98690</v>
      </c>
      <c r="M11" s="17">
        <f t="shared" si="0"/>
        <v>91427</v>
      </c>
      <c r="N11" s="17">
        <f t="shared" si="0"/>
        <v>90147</v>
      </c>
      <c r="O11" s="17">
        <f t="shared" si="0"/>
        <v>88570</v>
      </c>
    </row>
    <row r="12" spans="1:15" x14ac:dyDescent="0.25">
      <c r="C12" t="s">
        <v>532</v>
      </c>
      <c r="D12">
        <f>'DOR Filings'!R17</f>
        <v>437</v>
      </c>
      <c r="E12">
        <f>'DOR Filings'!R16</f>
        <v>510</v>
      </c>
      <c r="F12">
        <f>'DOR Filings'!R15</f>
        <v>306</v>
      </c>
      <c r="G12">
        <f>'DOR Filings'!R14</f>
        <v>515</v>
      </c>
      <c r="H12" s="17">
        <f>'DOR Filings'!R13</f>
        <v>1055</v>
      </c>
      <c r="I12">
        <f>'DOR Filings'!R12</f>
        <v>334</v>
      </c>
      <c r="J12">
        <f>'DOR Filings'!R11</f>
        <v>412</v>
      </c>
      <c r="K12">
        <f>'DOR Filings'!R10</f>
        <v>417</v>
      </c>
      <c r="L12">
        <f>'DOR Filings'!R9</f>
        <v>402</v>
      </c>
      <c r="M12">
        <f>'DOR Filings'!R8</f>
        <v>663</v>
      </c>
      <c r="N12">
        <f>'DOR Filings'!R7</f>
        <v>427</v>
      </c>
      <c r="O12">
        <f>'DOR Filings'!R6</f>
        <v>317</v>
      </c>
    </row>
    <row r="13" spans="1:15" x14ac:dyDescent="0.25">
      <c r="H13" s="17"/>
    </row>
    <row r="14" spans="1:15" ht="15.75" thickBot="1" x14ac:dyDescent="0.3">
      <c r="C14" s="122" t="s">
        <v>546</v>
      </c>
      <c r="D14" s="124">
        <v>44743</v>
      </c>
      <c r="E14" s="124">
        <v>44774</v>
      </c>
      <c r="F14" s="124">
        <v>44805</v>
      </c>
      <c r="G14" s="124">
        <v>44835</v>
      </c>
      <c r="H14" s="124">
        <v>44866</v>
      </c>
      <c r="I14" s="124">
        <v>44896</v>
      </c>
      <c r="J14" s="124">
        <v>44927</v>
      </c>
      <c r="K14" s="124">
        <v>44958</v>
      </c>
      <c r="L14" s="124">
        <v>44986</v>
      </c>
      <c r="M14" s="124">
        <v>45017</v>
      </c>
      <c r="N14" s="124">
        <v>45047</v>
      </c>
      <c r="O14" s="124">
        <v>45078</v>
      </c>
    </row>
    <row r="15" spans="1:15" x14ac:dyDescent="0.25">
      <c r="C15" t="s">
        <v>528</v>
      </c>
      <c r="D15" s="1">
        <f>D8/D$11</f>
        <v>0.27436914880682634</v>
      </c>
      <c r="E15" s="1">
        <f t="shared" ref="E15:L15" si="1">E8/E$11</f>
        <v>0.27887966542044229</v>
      </c>
      <c r="F15" s="1">
        <f t="shared" si="1"/>
        <v>0.27089366877260967</v>
      </c>
      <c r="G15" s="1">
        <f t="shared" si="1"/>
        <v>0.26103360632589662</v>
      </c>
      <c r="H15" s="1">
        <f t="shared" si="1"/>
        <v>0.26437855355268775</v>
      </c>
      <c r="I15" s="1">
        <f t="shared" si="1"/>
        <v>0.27194423199889667</v>
      </c>
      <c r="J15" s="1">
        <f t="shared" si="1"/>
        <v>0.23679360186253059</v>
      </c>
      <c r="K15" s="1">
        <f t="shared" si="1"/>
        <v>0.23030006180830098</v>
      </c>
      <c r="L15" s="1">
        <f t="shared" si="1"/>
        <v>0.2401053804843449</v>
      </c>
      <c r="M15" s="1">
        <f t="shared" ref="M15:O15" si="2">M8/M$11</f>
        <v>0.24828551740733043</v>
      </c>
      <c r="N15" s="1">
        <f t="shared" si="2"/>
        <v>0.2386213628850655</v>
      </c>
      <c r="O15" s="1">
        <f t="shared" si="2"/>
        <v>0.22046968499491928</v>
      </c>
    </row>
    <row r="16" spans="1:15" x14ac:dyDescent="0.25">
      <c r="C16" t="s">
        <v>529</v>
      </c>
      <c r="D16" s="1">
        <f>D9/D$11</f>
        <v>0.25234047726946163</v>
      </c>
      <c r="E16" s="1">
        <f t="shared" ref="E16:L17" si="3">E9/E$11</f>
        <v>0.27953446127199377</v>
      </c>
      <c r="F16" s="1">
        <f t="shared" si="3"/>
        <v>0.29155801993259606</v>
      </c>
      <c r="G16" s="1">
        <f t="shared" si="3"/>
        <v>0.26216323072578368</v>
      </c>
      <c r="H16" s="1">
        <f t="shared" si="3"/>
        <v>0.25782790713766734</v>
      </c>
      <c r="I16" s="1">
        <f t="shared" si="3"/>
        <v>0.25500570468536465</v>
      </c>
      <c r="J16" s="1">
        <f t="shared" si="3"/>
        <v>0.30322170365500067</v>
      </c>
      <c r="K16" s="1">
        <f t="shared" si="3"/>
        <v>0.26346662934844722</v>
      </c>
      <c r="L16" s="1">
        <f t="shared" si="3"/>
        <v>0.26762589928057556</v>
      </c>
      <c r="M16" s="1">
        <f t="shared" ref="M16:O16" si="4">M9/M$11</f>
        <v>0.29901451431196474</v>
      </c>
      <c r="N16" s="1">
        <f t="shared" si="4"/>
        <v>0.28388077251600163</v>
      </c>
      <c r="O16" s="1">
        <f t="shared" si="4"/>
        <v>0.30466297843513607</v>
      </c>
    </row>
    <row r="17" spans="3:15" x14ac:dyDescent="0.25">
      <c r="C17" t="s">
        <v>530</v>
      </c>
      <c r="D17" s="1">
        <f>D10/D$11</f>
        <v>0.47329037392371204</v>
      </c>
      <c r="E17" s="1">
        <f t="shared" si="3"/>
        <v>0.44158587330756394</v>
      </c>
      <c r="F17" s="1">
        <f t="shared" si="3"/>
        <v>0.43754831129479421</v>
      </c>
      <c r="G17" s="1">
        <f t="shared" si="3"/>
        <v>0.4768031629483197</v>
      </c>
      <c r="H17" s="1">
        <f t="shared" si="3"/>
        <v>0.47779353930964491</v>
      </c>
      <c r="I17" s="1">
        <f t="shared" si="3"/>
        <v>0.47305006331573868</v>
      </c>
      <c r="J17" s="1">
        <f t="shared" si="3"/>
        <v>0.4599846944824687</v>
      </c>
      <c r="K17" s="1">
        <f t="shared" si="3"/>
        <v>0.50623330884325179</v>
      </c>
      <c r="L17" s="1">
        <f t="shared" si="3"/>
        <v>0.49226872023507956</v>
      </c>
      <c r="M17" s="1">
        <f t="shared" ref="M17:O17" si="5">M10/M$11</f>
        <v>0.4526999682807048</v>
      </c>
      <c r="N17" s="1">
        <f t="shared" si="5"/>
        <v>0.47749786459893284</v>
      </c>
      <c r="O17" s="1">
        <f t="shared" si="5"/>
        <v>0.47486733656994468</v>
      </c>
    </row>
    <row r="18" spans="3:15" x14ac:dyDescent="0.25"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</sheetData>
  <hyperlinks>
    <hyperlink ref="A2" r:id="rId1" xr:uid="{649DA429-F262-4BEA-AE50-A4E310E3C87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6E8A-DA34-456D-960F-466EF7721877}">
  <dimension ref="B2:N49"/>
  <sheetViews>
    <sheetView showGridLines="0" topLeftCell="A27" workbookViewId="0">
      <selection activeCell="C30" sqref="C30"/>
    </sheetView>
  </sheetViews>
  <sheetFormatPr defaultRowHeight="15" x14ac:dyDescent="0.25"/>
  <cols>
    <col min="2" max="2" width="27.5703125" customWidth="1"/>
    <col min="3" max="3" width="15.7109375" customWidth="1"/>
    <col min="4" max="4" width="12.85546875" customWidth="1"/>
    <col min="5" max="5" width="16.85546875" bestFit="1" customWidth="1"/>
    <col min="6" max="6" width="12.42578125" customWidth="1"/>
    <col min="7" max="7" width="18.28515625" customWidth="1"/>
    <col min="8" max="8" width="12.85546875" customWidth="1"/>
    <col min="9" max="9" width="14.85546875" customWidth="1"/>
    <col min="10" max="10" width="14.5703125" customWidth="1"/>
  </cols>
  <sheetData>
    <row r="2" spans="2:10" ht="15.75" thickBot="1" x14ac:dyDescent="0.3">
      <c r="B2" s="33"/>
      <c r="C2" s="33" t="s">
        <v>56</v>
      </c>
      <c r="D2" s="33" t="s">
        <v>57</v>
      </c>
      <c r="E2" s="33" t="s">
        <v>58</v>
      </c>
      <c r="F2" s="33" t="s">
        <v>11</v>
      </c>
      <c r="G2" s="33" t="s">
        <v>59</v>
      </c>
      <c r="H2" s="33" t="s">
        <v>525</v>
      </c>
      <c r="I2" s="33" t="s">
        <v>524</v>
      </c>
    </row>
    <row r="3" spans="2:10" x14ac:dyDescent="0.25">
      <c r="B3" t="s">
        <v>45</v>
      </c>
      <c r="C3" s="42">
        <v>3108</v>
      </c>
      <c r="D3" s="43">
        <v>0.1</v>
      </c>
      <c r="E3" s="42">
        <f>C3/D3</f>
        <v>31080</v>
      </c>
      <c r="F3" s="17">
        <v>2209</v>
      </c>
      <c r="G3" s="44">
        <f t="shared" ref="G3:G16" si="0">E3/F3</f>
        <v>14.069714803078316</v>
      </c>
      <c r="H3">
        <v>2</v>
      </c>
      <c r="I3" s="42">
        <f t="shared" ref="I3:I16" si="1">E3/H3</f>
        <v>15540</v>
      </c>
      <c r="J3" s="42">
        <f>H3*I3</f>
        <v>31080</v>
      </c>
    </row>
    <row r="4" spans="2:10" x14ac:dyDescent="0.25">
      <c r="B4" t="s">
        <v>46</v>
      </c>
      <c r="C4" s="42">
        <v>354309</v>
      </c>
      <c r="D4" s="43">
        <v>0.05</v>
      </c>
      <c r="E4" s="42">
        <f t="shared" ref="E4:E8" si="2">C4/D4</f>
        <v>7086180</v>
      </c>
      <c r="F4" s="17">
        <v>97515</v>
      </c>
      <c r="G4" s="44">
        <f t="shared" si="0"/>
        <v>72.667589601599758</v>
      </c>
      <c r="H4">
        <v>9</v>
      </c>
      <c r="I4" s="115">
        <f t="shared" si="1"/>
        <v>787353.33333333337</v>
      </c>
      <c r="J4" s="42">
        <f t="shared" ref="J4:J16" si="3">H4*I4</f>
        <v>7086180</v>
      </c>
    </row>
    <row r="5" spans="2:10" x14ac:dyDescent="0.25">
      <c r="B5" t="s">
        <v>49</v>
      </c>
      <c r="C5" s="42">
        <v>1364270</v>
      </c>
      <c r="D5" s="43">
        <v>0.05</v>
      </c>
      <c r="E5" s="42">
        <f t="shared" si="2"/>
        <v>27285400</v>
      </c>
      <c r="F5" s="17">
        <v>108805</v>
      </c>
      <c r="G5" s="44">
        <f t="shared" si="0"/>
        <v>250.77340195763063</v>
      </c>
      <c r="H5">
        <v>26</v>
      </c>
      <c r="I5" s="115">
        <f t="shared" si="1"/>
        <v>1049438.4615384615</v>
      </c>
      <c r="J5" s="42">
        <f t="shared" si="3"/>
        <v>27285400</v>
      </c>
    </row>
    <row r="6" spans="2:10" x14ac:dyDescent="0.25">
      <c r="B6" t="s">
        <v>47</v>
      </c>
      <c r="C6" s="42">
        <v>17929</v>
      </c>
      <c r="D6" s="43">
        <v>0.02</v>
      </c>
      <c r="E6" s="42">
        <f t="shared" si="2"/>
        <v>896450</v>
      </c>
      <c r="F6" s="17">
        <v>2614</v>
      </c>
      <c r="G6" s="44">
        <f t="shared" si="0"/>
        <v>342.94185156847743</v>
      </c>
      <c r="H6">
        <v>1</v>
      </c>
      <c r="I6" s="22">
        <f t="shared" si="1"/>
        <v>896450</v>
      </c>
      <c r="J6" s="42">
        <f t="shared" si="3"/>
        <v>896450</v>
      </c>
    </row>
    <row r="7" spans="2:10" x14ac:dyDescent="0.25">
      <c r="B7" t="s">
        <v>54</v>
      </c>
      <c r="C7" s="42">
        <v>5731646</v>
      </c>
      <c r="D7" s="43">
        <v>0.05</v>
      </c>
      <c r="E7" s="42">
        <f t="shared" si="2"/>
        <v>114632920</v>
      </c>
      <c r="F7" s="17">
        <v>289697</v>
      </c>
      <c r="G7" s="44">
        <f t="shared" si="0"/>
        <v>395.69936865069366</v>
      </c>
      <c r="H7">
        <v>54</v>
      </c>
      <c r="I7" s="22">
        <f t="shared" si="1"/>
        <v>2122831.8518518517</v>
      </c>
      <c r="J7" s="42">
        <f t="shared" si="3"/>
        <v>114632919.99999999</v>
      </c>
    </row>
    <row r="8" spans="2:10" x14ac:dyDescent="0.25">
      <c r="B8" t="s">
        <v>53</v>
      </c>
      <c r="C8" s="42">
        <v>387118</v>
      </c>
      <c r="D8" s="43">
        <v>0.03</v>
      </c>
      <c r="E8" s="42">
        <f t="shared" si="2"/>
        <v>12903933.333333334</v>
      </c>
      <c r="F8" s="17">
        <v>32155</v>
      </c>
      <c r="G8" s="44">
        <f t="shared" si="0"/>
        <v>401.30409993261804</v>
      </c>
      <c r="H8">
        <v>8</v>
      </c>
      <c r="I8" s="22">
        <f t="shared" si="1"/>
        <v>1612991.6666666667</v>
      </c>
      <c r="J8" s="42">
        <f t="shared" si="3"/>
        <v>12903933.333333334</v>
      </c>
    </row>
    <row r="9" spans="2:10" x14ac:dyDescent="0.25">
      <c r="B9" t="s">
        <v>535</v>
      </c>
      <c r="C9" s="42">
        <f>D9*E9</f>
        <v>750500.37</v>
      </c>
      <c r="D9" s="43">
        <v>0.03</v>
      </c>
      <c r="E9" s="42">
        <v>25016679</v>
      </c>
      <c r="F9" s="17">
        <v>58957</v>
      </c>
      <c r="G9" s="44">
        <f t="shared" si="0"/>
        <v>424.32075919738116</v>
      </c>
      <c r="H9">
        <v>14</v>
      </c>
      <c r="I9" s="22">
        <f t="shared" si="1"/>
        <v>1786905.642857143</v>
      </c>
      <c r="J9" s="42">
        <f t="shared" si="3"/>
        <v>25016679</v>
      </c>
    </row>
    <row r="10" spans="2:10" x14ac:dyDescent="0.25">
      <c r="B10" t="s">
        <v>50</v>
      </c>
      <c r="C10" s="42">
        <v>188997</v>
      </c>
      <c r="D10" s="43">
        <v>0.08</v>
      </c>
      <c r="E10" s="42">
        <f t="shared" ref="E10:E16" si="4">C10/D10</f>
        <v>2362462.5</v>
      </c>
      <c r="F10" s="17">
        <v>4877</v>
      </c>
      <c r="G10" s="44">
        <f t="shared" si="0"/>
        <v>484.40896042649172</v>
      </c>
      <c r="H10">
        <v>1</v>
      </c>
      <c r="I10" s="22">
        <f t="shared" si="1"/>
        <v>2362462.5</v>
      </c>
      <c r="J10" s="42">
        <f t="shared" si="3"/>
        <v>2362462.5</v>
      </c>
    </row>
    <row r="11" spans="2:10" x14ac:dyDescent="0.25">
      <c r="B11" t="s">
        <v>55</v>
      </c>
      <c r="C11" s="42">
        <v>75778</v>
      </c>
      <c r="D11" s="43">
        <v>0.06</v>
      </c>
      <c r="E11" s="42">
        <f t="shared" si="4"/>
        <v>1262966.6666666667</v>
      </c>
      <c r="F11" s="17">
        <v>2545</v>
      </c>
      <c r="G11" s="44">
        <f t="shared" si="0"/>
        <v>496.25409299279636</v>
      </c>
      <c r="H11">
        <v>1</v>
      </c>
      <c r="I11" s="22">
        <f t="shared" si="1"/>
        <v>1262966.6666666667</v>
      </c>
      <c r="J11" s="42">
        <f t="shared" si="3"/>
        <v>1262966.6666666667</v>
      </c>
    </row>
    <row r="12" spans="2:10" x14ac:dyDescent="0.25">
      <c r="B12" t="s">
        <v>52</v>
      </c>
      <c r="C12" s="42">
        <v>257525</v>
      </c>
      <c r="D12" s="43">
        <v>0.05</v>
      </c>
      <c r="E12" s="42">
        <f t="shared" si="4"/>
        <v>5150500</v>
      </c>
      <c r="F12" s="17">
        <v>8149</v>
      </c>
      <c r="G12" s="44">
        <f t="shared" si="0"/>
        <v>632.04074119523864</v>
      </c>
      <c r="H12">
        <v>5</v>
      </c>
      <c r="I12" s="22">
        <f t="shared" si="1"/>
        <v>1030100</v>
      </c>
      <c r="J12" s="42">
        <f t="shared" si="3"/>
        <v>5150500</v>
      </c>
    </row>
    <row r="13" spans="2:10" x14ac:dyDescent="0.25">
      <c r="B13" t="s">
        <v>43</v>
      </c>
      <c r="C13" s="42">
        <v>826841</v>
      </c>
      <c r="D13" s="43">
        <v>0.15</v>
      </c>
      <c r="E13" s="42">
        <f t="shared" si="4"/>
        <v>5512273.333333334</v>
      </c>
      <c r="F13" s="17">
        <v>6362</v>
      </c>
      <c r="G13" s="44">
        <f t="shared" si="0"/>
        <v>866.43717908414555</v>
      </c>
      <c r="H13">
        <v>3</v>
      </c>
      <c r="I13" s="22">
        <f t="shared" si="1"/>
        <v>1837424.4444444447</v>
      </c>
      <c r="J13" s="42">
        <f t="shared" si="3"/>
        <v>5512273.333333334</v>
      </c>
    </row>
    <row r="14" spans="2:10" x14ac:dyDescent="0.25">
      <c r="B14" t="s">
        <v>51</v>
      </c>
      <c r="C14" s="42">
        <v>1576731</v>
      </c>
      <c r="D14" s="43">
        <v>0.05</v>
      </c>
      <c r="E14" s="42">
        <f t="shared" si="4"/>
        <v>31534620</v>
      </c>
      <c r="F14" s="17">
        <v>33522</v>
      </c>
      <c r="G14" s="44">
        <f t="shared" si="0"/>
        <v>940.71415786647572</v>
      </c>
      <c r="H14">
        <v>13</v>
      </c>
      <c r="I14" s="115">
        <f t="shared" si="1"/>
        <v>2425740</v>
      </c>
      <c r="J14" s="42">
        <f t="shared" si="3"/>
        <v>31534620</v>
      </c>
    </row>
    <row r="15" spans="2:10" x14ac:dyDescent="0.25">
      <c r="B15" t="s">
        <v>44</v>
      </c>
      <c r="C15" s="42">
        <v>171483</v>
      </c>
      <c r="D15" s="43">
        <v>0.05</v>
      </c>
      <c r="E15" s="42">
        <f t="shared" si="4"/>
        <v>3429660</v>
      </c>
      <c r="F15" s="17">
        <v>1655</v>
      </c>
      <c r="G15" s="44">
        <f t="shared" si="0"/>
        <v>2072.3021148036255</v>
      </c>
      <c r="H15">
        <v>2</v>
      </c>
      <c r="I15" s="22">
        <f t="shared" si="1"/>
        <v>1714830</v>
      </c>
      <c r="J15" s="42">
        <f t="shared" si="3"/>
        <v>3429660</v>
      </c>
    </row>
    <row r="16" spans="2:10" ht="15.75" thickBot="1" x14ac:dyDescent="0.3">
      <c r="B16" s="13" t="s">
        <v>48</v>
      </c>
      <c r="C16" s="45">
        <v>180028</v>
      </c>
      <c r="D16" s="46">
        <v>0.03</v>
      </c>
      <c r="E16" s="45">
        <f t="shared" si="4"/>
        <v>6000933.333333334</v>
      </c>
      <c r="F16" s="47">
        <v>1989</v>
      </c>
      <c r="G16" s="48">
        <f t="shared" si="0"/>
        <v>3017.060499413441</v>
      </c>
      <c r="H16" s="13">
        <v>2</v>
      </c>
      <c r="I16" s="113">
        <f t="shared" si="1"/>
        <v>3000466.666666667</v>
      </c>
      <c r="J16" s="42">
        <f t="shared" si="3"/>
        <v>6000933.333333334</v>
      </c>
    </row>
    <row r="17" spans="2:12" x14ac:dyDescent="0.25">
      <c r="C17" s="42">
        <f>SUM(C3:C16)</f>
        <v>11886263.369999999</v>
      </c>
      <c r="E17" s="22">
        <f>SUM(E3:E16)</f>
        <v>243106058.16666669</v>
      </c>
      <c r="F17" s="17">
        <f>SUM(F3:F16)</f>
        <v>651051</v>
      </c>
      <c r="G17" s="21">
        <f>E17/F17</f>
        <v>373.40555220200366</v>
      </c>
      <c r="H17">
        <f>SUM(H3:H16)</f>
        <v>141</v>
      </c>
      <c r="I17" s="42">
        <f>AVERAGE(I3:I16)</f>
        <v>1564678.6595732311</v>
      </c>
      <c r="J17" s="42">
        <f>SUM(J3:J16)</f>
        <v>243106058.16666669</v>
      </c>
    </row>
    <row r="18" spans="2:12" x14ac:dyDescent="0.25">
      <c r="G18" s="44"/>
      <c r="J18" s="22">
        <f>J17/H17</f>
        <v>1724156.4408983453</v>
      </c>
    </row>
    <row r="19" spans="2:12" ht="15.75" thickBot="1" x14ac:dyDescent="0.3">
      <c r="B19" s="13"/>
      <c r="C19" s="13"/>
      <c r="D19" s="13"/>
      <c r="F19" s="17"/>
      <c r="G19" s="21">
        <f>G17*5</f>
        <v>1867.0277610100184</v>
      </c>
    </row>
    <row r="20" spans="2:12" ht="15.75" thickBot="1" x14ac:dyDescent="0.3">
      <c r="B20" s="59">
        <f>'Data and Charts'!$F$45</f>
        <v>736556</v>
      </c>
      <c r="C20" s="33" t="s">
        <v>488</v>
      </c>
      <c r="D20" s="33"/>
      <c r="F20" s="1"/>
      <c r="G20" s="21">
        <f>G19/12</f>
        <v>155.58564675083485</v>
      </c>
    </row>
    <row r="21" spans="2:12" ht="15.75" thickBot="1" x14ac:dyDescent="0.3">
      <c r="B21" s="13"/>
      <c r="C21" s="13"/>
      <c r="D21" s="13"/>
      <c r="E21" s="13"/>
      <c r="F21" s="13"/>
      <c r="G21" s="13"/>
      <c r="J21" s="22"/>
    </row>
    <row r="22" spans="2:12" ht="15.75" thickBot="1" x14ac:dyDescent="0.3">
      <c r="B22" s="60">
        <f>E17/(F17/B20)</f>
        <v>275034099.90769905</v>
      </c>
      <c r="C22" s="59" t="s">
        <v>545</v>
      </c>
      <c r="D22" s="33"/>
      <c r="E22" s="33"/>
      <c r="F22" s="33"/>
      <c r="G22" s="33"/>
    </row>
    <row r="23" spans="2:12" ht="15.75" thickBot="1" x14ac:dyDescent="0.3">
      <c r="B23" s="57"/>
      <c r="C23" s="57"/>
      <c r="D23" s="57"/>
      <c r="E23" s="57"/>
    </row>
    <row r="24" spans="2:12" ht="15.75" thickBot="1" x14ac:dyDescent="0.3">
      <c r="B24" s="61">
        <f>B22/'Data and Charts'!F23</f>
        <v>264.47239482054073</v>
      </c>
      <c r="C24" s="62" t="s">
        <v>489</v>
      </c>
      <c r="D24" s="63"/>
      <c r="E24" s="63"/>
      <c r="F24" s="17"/>
    </row>
    <row r="25" spans="2:12" ht="15.75" thickBot="1" x14ac:dyDescent="0.3">
      <c r="B25" s="57"/>
      <c r="C25" s="58"/>
      <c r="D25" s="57"/>
      <c r="E25" s="57"/>
    </row>
    <row r="26" spans="2:12" ht="15.75" thickBot="1" x14ac:dyDescent="0.3">
      <c r="B26" s="64">
        <v>202633333</v>
      </c>
      <c r="C26" s="63" t="s">
        <v>490</v>
      </c>
      <c r="D26" s="63"/>
      <c r="E26" s="63"/>
    </row>
    <row r="27" spans="2:12" x14ac:dyDescent="0.25">
      <c r="B27" s="95"/>
      <c r="C27" s="24"/>
      <c r="D27" s="24"/>
      <c r="E27" s="24"/>
      <c r="F27" s="24"/>
      <c r="G27" s="24"/>
      <c r="H27" s="24"/>
      <c r="I27" s="24"/>
      <c r="J27" s="24"/>
    </row>
    <row r="28" spans="2:12" ht="15.75" thickBot="1" x14ac:dyDescent="0.3">
      <c r="B28" s="13"/>
      <c r="C28" s="15"/>
      <c r="D28" s="15"/>
      <c r="E28" s="15"/>
      <c r="F28" s="15"/>
      <c r="G28" s="15"/>
      <c r="H28" s="15"/>
      <c r="I28" s="15"/>
      <c r="J28" s="15"/>
    </row>
    <row r="29" spans="2:12" ht="15.75" thickBot="1" x14ac:dyDescent="0.3">
      <c r="B29" s="65" t="s">
        <v>484</v>
      </c>
      <c r="C29" s="65" t="s">
        <v>27</v>
      </c>
      <c r="D29" s="65" t="s">
        <v>28</v>
      </c>
      <c r="E29" s="65" t="s">
        <v>29</v>
      </c>
      <c r="F29" s="65" t="s">
        <v>30</v>
      </c>
      <c r="G29" s="65" t="s">
        <v>31</v>
      </c>
      <c r="H29" s="65" t="s">
        <v>32</v>
      </c>
      <c r="I29" s="65" t="s">
        <v>33</v>
      </c>
      <c r="J29" s="65" t="s">
        <v>34</v>
      </c>
    </row>
    <row r="30" spans="2:12" x14ac:dyDescent="0.25">
      <c r="B30" t="s">
        <v>486</v>
      </c>
      <c r="C30" s="24">
        <f>'Data and Charts'!G24</f>
        <v>5.0746440883324473E-2</v>
      </c>
      <c r="D30" s="24">
        <f>'Data and Charts'!H24</f>
        <v>6.266999051896649E-3</v>
      </c>
      <c r="E30" s="24">
        <f>'Data and Charts'!I24</f>
        <v>2.7231900876353743E-2</v>
      </c>
      <c r="F30" s="24">
        <f>'Data and Charts'!J24</f>
        <v>0.12593193973611316</v>
      </c>
      <c r="G30" s="24">
        <f>'Data and Charts'!K24</f>
        <v>0.11184684907830933</v>
      </c>
      <c r="H30" s="24">
        <f>'Data and Charts'!L24</f>
        <v>0.10059555339930792</v>
      </c>
      <c r="I30" s="24">
        <f>'Data and Charts'!M24</f>
        <v>9.1401017466050671E-2</v>
      </c>
      <c r="J30" s="24">
        <f>'Data and Charts'!N24</f>
        <v>8.3746501976203147E-2</v>
      </c>
      <c r="L30" t="s">
        <v>547</v>
      </c>
    </row>
    <row r="31" spans="2:12" x14ac:dyDescent="0.25">
      <c r="B31" t="s">
        <v>491</v>
      </c>
      <c r="C31" s="24">
        <v>5.7776080005816466E-2</v>
      </c>
      <c r="D31" s="24">
        <v>5.5964490580400428E-2</v>
      </c>
      <c r="E31" s="24">
        <v>4.4809558464540045E-2</v>
      </c>
      <c r="F31" s="24">
        <v>3.7151081542535325E-2</v>
      </c>
      <c r="G31" s="24">
        <v>3.1595759677850221E-2</v>
      </c>
      <c r="H31" s="24">
        <v>2.7397718407447869E-2</v>
      </c>
      <c r="I31" s="24">
        <v>2.4123326902308007E-2</v>
      </c>
      <c r="J31" s="24">
        <v>2.1504121070400561E-2</v>
      </c>
      <c r="L31" t="s">
        <v>549</v>
      </c>
    </row>
    <row r="32" spans="2:12" x14ac:dyDescent="0.25">
      <c r="B32" t="s">
        <v>487</v>
      </c>
      <c r="C32" s="24">
        <v>0.10304922244946635</v>
      </c>
      <c r="D32" s="24">
        <v>8.25594616980867E-2</v>
      </c>
      <c r="E32" s="24">
        <v>6.9371358921758608E-2</v>
      </c>
      <c r="F32" s="24">
        <v>5.9820452063438445E-2</v>
      </c>
      <c r="G32" s="24">
        <v>5.258326892602927E-2</v>
      </c>
      <c r="H32" s="24">
        <v>4.6909363535938775E-2</v>
      </c>
      <c r="I32" s="24">
        <v>4.2341327461591804E-2</v>
      </c>
      <c r="J32" s="24">
        <v>3.8584418728208281E-2</v>
      </c>
      <c r="L32" t="s">
        <v>549</v>
      </c>
    </row>
    <row r="33" spans="2:14" x14ac:dyDescent="0.25">
      <c r="B33" t="s">
        <v>485</v>
      </c>
      <c r="C33" s="75">
        <v>7.4999999999999997E-2</v>
      </c>
      <c r="D33" s="75">
        <v>7.4999999999999997E-2</v>
      </c>
      <c r="E33" s="75">
        <v>7.4999999999999997E-2</v>
      </c>
      <c r="F33" s="75">
        <v>7.4999999999999997E-2</v>
      </c>
      <c r="G33" s="75">
        <v>7.4999999999999997E-2</v>
      </c>
      <c r="H33" s="75">
        <v>7.4999999999999997E-2</v>
      </c>
      <c r="I33" s="75">
        <v>7.4999999999999997E-2</v>
      </c>
      <c r="J33" s="75">
        <v>7.4999999999999997E-2</v>
      </c>
      <c r="L33" t="s">
        <v>548</v>
      </c>
    </row>
    <row r="35" spans="2:14" ht="15.75" thickBot="1" x14ac:dyDescent="0.3">
      <c r="B35" s="65" t="s">
        <v>492</v>
      </c>
      <c r="C35" s="65" t="s">
        <v>27</v>
      </c>
      <c r="D35" s="65" t="s">
        <v>28</v>
      </c>
      <c r="E35" s="65" t="s">
        <v>29</v>
      </c>
      <c r="F35" s="65" t="s">
        <v>30</v>
      </c>
      <c r="G35" s="65" t="s">
        <v>31</v>
      </c>
      <c r="H35" s="65" t="s">
        <v>32</v>
      </c>
      <c r="I35" s="65" t="s">
        <v>33</v>
      </c>
      <c r="J35" s="65" t="s">
        <v>34</v>
      </c>
    </row>
    <row r="36" spans="2:14" x14ac:dyDescent="0.25">
      <c r="B36" t="s">
        <v>486</v>
      </c>
      <c r="C36" s="14">
        <f>B22*(1+C30)</f>
        <v>288991101.59956348</v>
      </c>
      <c r="D36" s="14">
        <f>C36*(1+D30)</f>
        <v>290802208.55929452</v>
      </c>
      <c r="E36" s="14">
        <f t="shared" ref="E36:J36" si="5">D36*(1+E30)</f>
        <v>298721305.47740597</v>
      </c>
      <c r="F36" s="14">
        <f t="shared" si="5"/>
        <v>336339858.91667968</v>
      </c>
      <c r="G36" s="14">
        <f t="shared" si="5"/>
        <v>373958412.3559534</v>
      </c>
      <c r="H36" s="14">
        <f t="shared" si="5"/>
        <v>411576965.79522711</v>
      </c>
      <c r="I36" s="14">
        <f t="shared" si="5"/>
        <v>449195519.23450083</v>
      </c>
      <c r="J36" s="14">
        <f t="shared" si="5"/>
        <v>486814072.67377454</v>
      </c>
    </row>
    <row r="37" spans="2:14" x14ac:dyDescent="0.25">
      <c r="B37" t="s">
        <v>491</v>
      </c>
      <c r="C37" s="14">
        <f>B22*(1+C31)</f>
        <v>290924492.06829399</v>
      </c>
      <c r="D37" s="14">
        <f>C37*(1+D31)</f>
        <v>307205933.0642578</v>
      </c>
      <c r="E37" s="14">
        <f t="shared" ref="E37:J37" si="6">D37*(1+E31)</f>
        <v>320971695.28255421</v>
      </c>
      <c r="F37" s="14">
        <f t="shared" si="6"/>
        <v>332896140.90684217</v>
      </c>
      <c r="G37" s="14">
        <f t="shared" si="6"/>
        <v>343414247.3726185</v>
      </c>
      <c r="H37" s="14">
        <f t="shared" si="6"/>
        <v>352823014.21923912</v>
      </c>
      <c r="I37" s="14">
        <f t="shared" si="6"/>
        <v>361334279.12990749</v>
      </c>
      <c r="J37" s="14">
        <f t="shared" si="6"/>
        <v>369104455.21520293</v>
      </c>
    </row>
    <row r="38" spans="2:14" x14ac:dyDescent="0.25">
      <c r="B38" t="s">
        <v>487</v>
      </c>
      <c r="C38" s="14">
        <f>B22*(1+C32)</f>
        <v>303376150.05027628</v>
      </c>
      <c r="D38" s="14">
        <f>C38*(1+D32)</f>
        <v>328422721.69046509</v>
      </c>
      <c r="E38" s="14">
        <f t="shared" ref="E38:J38" si="7">D38*(1+E32)</f>
        <v>351205852.19491518</v>
      </c>
      <c r="F38" s="14">
        <f t="shared" si="7"/>
        <v>372215145.04054016</v>
      </c>
      <c r="G38" s="14">
        <f t="shared" si="7"/>
        <v>391787434.1105479</v>
      </c>
      <c r="H38" s="14">
        <f t="shared" si="7"/>
        <v>410165933.28605223</v>
      </c>
      <c r="I38" s="14">
        <f t="shared" si="7"/>
        <v>427532903.3809064</v>
      </c>
      <c r="J38" s="14">
        <f t="shared" si="7"/>
        <v>444029011.94504189</v>
      </c>
    </row>
    <row r="39" spans="2:14" x14ac:dyDescent="0.25">
      <c r="B39" t="s">
        <v>485</v>
      </c>
      <c r="C39" s="14">
        <f>B22*(1+C33)</f>
        <v>295661657.40077645</v>
      </c>
      <c r="D39" s="14">
        <f>C39*(1+D33)</f>
        <v>317836281.70583469</v>
      </c>
      <c r="E39" s="14">
        <f t="shared" ref="E39:J39" si="8">D39*(1+E33)</f>
        <v>341674002.8337723</v>
      </c>
      <c r="F39" s="14">
        <f t="shared" si="8"/>
        <v>367299553.04630518</v>
      </c>
      <c r="G39" s="14">
        <f t="shared" si="8"/>
        <v>394847019.52477807</v>
      </c>
      <c r="H39" s="14">
        <f t="shared" si="8"/>
        <v>424460545.9891364</v>
      </c>
      <c r="I39" s="14">
        <f t="shared" si="8"/>
        <v>456295086.93832159</v>
      </c>
      <c r="J39" s="14">
        <f t="shared" si="8"/>
        <v>490517218.45869571</v>
      </c>
    </row>
    <row r="41" spans="2:14" ht="15.75" thickBot="1" x14ac:dyDescent="0.3">
      <c r="B41" s="65" t="s">
        <v>493</v>
      </c>
      <c r="C41" s="65" t="s">
        <v>27</v>
      </c>
      <c r="D41" s="65" t="s">
        <v>28</v>
      </c>
      <c r="E41" s="65" t="s">
        <v>29</v>
      </c>
      <c r="F41" s="65" t="s">
        <v>30</v>
      </c>
      <c r="G41" s="65" t="s">
        <v>31</v>
      </c>
      <c r="H41" s="65" t="s">
        <v>32</v>
      </c>
      <c r="I41" s="65" t="s">
        <v>33</v>
      </c>
      <c r="J41" s="65" t="s">
        <v>34</v>
      </c>
    </row>
    <row r="42" spans="2:14" x14ac:dyDescent="0.25">
      <c r="B42" t="s">
        <v>486</v>
      </c>
      <c r="C42" s="14">
        <f>B26*(1+C30)</f>
        <v>212916253.45407552</v>
      </c>
      <c r="D42" s="14">
        <f>C42*(1+D30)</f>
        <v>214250599.41260558</v>
      </c>
      <c r="E42" s="14">
        <f t="shared" ref="E42:J42" si="9">D42*(1+E30)</f>
        <v>220085050.49850902</v>
      </c>
      <c r="F42" s="14">
        <f t="shared" si="9"/>
        <v>247800787.81470668</v>
      </c>
      <c r="G42" s="14">
        <f t="shared" si="9"/>
        <v>275516525.13090432</v>
      </c>
      <c r="H42" s="14">
        <f t="shared" si="9"/>
        <v>303232262.44710195</v>
      </c>
      <c r="I42" s="14">
        <f t="shared" si="9"/>
        <v>330947999.76329958</v>
      </c>
      <c r="J42" s="14">
        <f t="shared" si="9"/>
        <v>358663737.07949722</v>
      </c>
    </row>
    <row r="43" spans="2:14" x14ac:dyDescent="0.25">
      <c r="B43" t="s">
        <v>491</v>
      </c>
      <c r="C43" s="14">
        <f>B26*(1+C31)</f>
        <v>214340692.65925324</v>
      </c>
      <c r="D43" s="14">
        <f>C43*(1+D31)</f>
        <v>226336160.33457851</v>
      </c>
      <c r="E43" s="14">
        <f t="shared" ref="E43:J43" si="10">D43*(1+E31)</f>
        <v>236478183.74373031</v>
      </c>
      <c r="F43" s="14">
        <f t="shared" si="10"/>
        <v>245263604.03102428</v>
      </c>
      <c r="G43" s="14">
        <f t="shared" si="10"/>
        <v>253012893.92171195</v>
      </c>
      <c r="H43" s="14">
        <f t="shared" si="10"/>
        <v>259944869.9428325</v>
      </c>
      <c r="I43" s="14">
        <f t="shared" si="10"/>
        <v>266215605.01704139</v>
      </c>
      <c r="J43" s="14">
        <f t="shared" si="10"/>
        <v>271940337.6181578</v>
      </c>
    </row>
    <row r="44" spans="2:14" x14ac:dyDescent="0.25">
      <c r="B44" t="s">
        <v>487</v>
      </c>
      <c r="C44" s="14">
        <f>B26*(1+C32)</f>
        <v>223514540.40799379</v>
      </c>
      <c r="D44" s="14">
        <f>C44*(1+D32)</f>
        <v>241967780.545773</v>
      </c>
      <c r="E44" s="14">
        <f t="shared" ref="E44:J44" si="11">D44*(1+E32)</f>
        <v>258753414.29751512</v>
      </c>
      <c r="F44" s="14">
        <f t="shared" si="11"/>
        <v>274232160.51375067</v>
      </c>
      <c r="G44" s="14">
        <f t="shared" si="11"/>
        <v>288652183.95821124</v>
      </c>
      <c r="H44" s="14">
        <f t="shared" si="11"/>
        <v>302192674.19094968</v>
      </c>
      <c r="I44" s="14">
        <f t="shared" si="11"/>
        <v>314987913.16536278</v>
      </c>
      <c r="J44" s="14">
        <f t="shared" si="11"/>
        <v>327141538.70125961</v>
      </c>
    </row>
    <row r="45" spans="2:14" x14ac:dyDescent="0.25">
      <c r="B45" t="s">
        <v>485</v>
      </c>
      <c r="C45" s="14">
        <f>B26*(1+C33)</f>
        <v>217830832.97499999</v>
      </c>
      <c r="D45" s="14">
        <f>C45*(1+D33)</f>
        <v>234168145.44812497</v>
      </c>
      <c r="E45" s="14">
        <f t="shared" ref="E45:J45" si="12">D45*(1+E33)</f>
        <v>251730756.35673434</v>
      </c>
      <c r="F45" s="14">
        <f t="shared" si="12"/>
        <v>270610563.08348942</v>
      </c>
      <c r="G45" s="14">
        <f t="shared" si="12"/>
        <v>290906355.31475109</v>
      </c>
      <c r="H45" s="14">
        <f t="shared" si="12"/>
        <v>312724331.96335739</v>
      </c>
      <c r="I45" s="14">
        <f t="shared" si="12"/>
        <v>336178656.86060917</v>
      </c>
      <c r="J45" s="14">
        <f t="shared" si="12"/>
        <v>361392056.12515485</v>
      </c>
    </row>
    <row r="46" spans="2:14" x14ac:dyDescent="0.25">
      <c r="D46" s="24">
        <f>D44/C44-1</f>
        <v>8.25594616980867E-2</v>
      </c>
      <c r="E46" s="24">
        <f t="shared" ref="E46:J46" si="13">E44/D44-1</f>
        <v>6.9371358921758608E-2</v>
      </c>
      <c r="F46" s="24">
        <f t="shared" si="13"/>
        <v>5.9820452063438445E-2</v>
      </c>
      <c r="G46" s="24">
        <f t="shared" si="13"/>
        <v>5.258326892602927E-2</v>
      </c>
      <c r="H46" s="24">
        <f t="shared" si="13"/>
        <v>4.6909363535938775E-2</v>
      </c>
      <c r="I46" s="24">
        <f t="shared" si="13"/>
        <v>4.2341327461591804E-2</v>
      </c>
      <c r="J46" s="24">
        <f t="shared" si="13"/>
        <v>3.8584418728208281E-2</v>
      </c>
    </row>
    <row r="48" spans="2:14" x14ac:dyDescent="0.25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7:14" x14ac:dyDescent="0.25">
      <c r="G49" s="24"/>
      <c r="H49" s="24"/>
      <c r="I49" s="24"/>
      <c r="J49" s="24"/>
      <c r="K49" s="24"/>
      <c r="L49" s="24"/>
      <c r="M49" s="24"/>
      <c r="N49" s="24"/>
    </row>
  </sheetData>
  <sortState xmlns:xlrd2="http://schemas.microsoft.com/office/spreadsheetml/2017/richdata2" ref="B3:I16">
    <sortCondition ref="G3:G16"/>
  </sortState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29C79-C0BF-4A43-8124-FD12B1C8BFB0}">
  <sheetPr filterMode="1"/>
  <dimension ref="B1:G224"/>
  <sheetViews>
    <sheetView showGridLines="0" workbookViewId="0"/>
  </sheetViews>
  <sheetFormatPr defaultRowHeight="15" x14ac:dyDescent="0.25"/>
  <cols>
    <col min="2" max="3" width="11.28515625" bestFit="1" customWidth="1"/>
    <col min="4" max="4" width="15.85546875" customWidth="1"/>
    <col min="5" max="6" width="11.28515625" bestFit="1" customWidth="1"/>
    <col min="7" max="7" width="31.28515625" customWidth="1"/>
  </cols>
  <sheetData>
    <row r="1" spans="2:7" ht="15.75" thickBot="1" x14ac:dyDescent="0.3"/>
    <row r="2" spans="2:7" ht="44.1" customHeight="1" thickBot="1" x14ac:dyDescent="0.3">
      <c r="B2" s="99" t="s">
        <v>60</v>
      </c>
      <c r="C2" s="98" t="s">
        <v>61</v>
      </c>
      <c r="D2" s="98" t="s">
        <v>62</v>
      </c>
      <c r="E2" s="98" t="s">
        <v>63</v>
      </c>
      <c r="F2" s="98" t="s">
        <v>64</v>
      </c>
      <c r="G2" s="100" t="s">
        <v>65</v>
      </c>
    </row>
    <row r="3" spans="2:7" ht="100.5" hidden="1" thickBot="1" x14ac:dyDescent="0.3">
      <c r="B3" s="50">
        <v>10006</v>
      </c>
      <c r="C3" s="51">
        <v>1032715</v>
      </c>
      <c r="D3" s="52" t="s">
        <v>66</v>
      </c>
      <c r="E3" s="52" t="s">
        <v>67</v>
      </c>
      <c r="F3" s="52" t="s">
        <v>68</v>
      </c>
      <c r="G3" s="52" t="s">
        <v>69</v>
      </c>
    </row>
    <row r="4" spans="2:7" ht="44.1" customHeight="1" thickBot="1" x14ac:dyDescent="0.3">
      <c r="B4" s="102">
        <v>10008</v>
      </c>
      <c r="C4" s="103">
        <v>1013002</v>
      </c>
      <c r="D4" s="104" t="s">
        <v>70</v>
      </c>
      <c r="E4" s="104" t="s">
        <v>67</v>
      </c>
      <c r="F4" s="104" t="s">
        <v>71</v>
      </c>
      <c r="G4" s="105" t="s">
        <v>72</v>
      </c>
    </row>
    <row r="5" spans="2:7" ht="44.1" customHeight="1" thickBot="1" x14ac:dyDescent="0.3">
      <c r="B5" s="106">
        <v>10021</v>
      </c>
      <c r="C5" s="107">
        <v>1032050</v>
      </c>
      <c r="D5" s="108" t="s">
        <v>73</v>
      </c>
      <c r="E5" s="108" t="s">
        <v>67</v>
      </c>
      <c r="F5" s="108" t="s">
        <v>71</v>
      </c>
      <c r="G5" s="109" t="s">
        <v>74</v>
      </c>
    </row>
    <row r="6" spans="2:7" ht="44.1" customHeight="1" thickBot="1" x14ac:dyDescent="0.3">
      <c r="B6" s="102">
        <v>10037</v>
      </c>
      <c r="C6" s="103">
        <v>1065302</v>
      </c>
      <c r="D6" s="104" t="s">
        <v>75</v>
      </c>
      <c r="E6" s="104" t="s">
        <v>67</v>
      </c>
      <c r="F6" s="104" t="s">
        <v>71</v>
      </c>
      <c r="G6" s="110" t="s">
        <v>76</v>
      </c>
    </row>
    <row r="7" spans="2:7" ht="86.25" hidden="1" thickBot="1" x14ac:dyDescent="0.3">
      <c r="B7" s="50">
        <v>10050</v>
      </c>
      <c r="C7" s="51">
        <v>1032787</v>
      </c>
      <c r="D7" s="52" t="s">
        <v>77</v>
      </c>
      <c r="E7" s="52" t="s">
        <v>67</v>
      </c>
      <c r="F7" s="52" t="s">
        <v>78</v>
      </c>
      <c r="G7" s="52" t="s">
        <v>79</v>
      </c>
    </row>
    <row r="8" spans="2:7" ht="44.1" customHeight="1" thickBot="1" x14ac:dyDescent="0.3">
      <c r="B8" s="102">
        <v>10056</v>
      </c>
      <c r="C8" s="103">
        <v>1032472</v>
      </c>
      <c r="D8" s="104" t="s">
        <v>80</v>
      </c>
      <c r="E8" s="104" t="s">
        <v>67</v>
      </c>
      <c r="F8" s="104" t="s">
        <v>71</v>
      </c>
      <c r="G8" s="105" t="s">
        <v>81</v>
      </c>
    </row>
    <row r="9" spans="2:7" ht="44.1" customHeight="1" thickBot="1" x14ac:dyDescent="0.3">
      <c r="B9" s="106">
        <v>10057</v>
      </c>
      <c r="C9" s="107">
        <v>1032309</v>
      </c>
      <c r="D9" s="108" t="s">
        <v>82</v>
      </c>
      <c r="E9" s="108" t="s">
        <v>67</v>
      </c>
      <c r="F9" s="108" t="s">
        <v>71</v>
      </c>
      <c r="G9" s="109" t="s">
        <v>83</v>
      </c>
    </row>
    <row r="10" spans="2:7" ht="44.1" customHeight="1" thickBot="1" x14ac:dyDescent="0.3">
      <c r="B10" s="102">
        <v>10060</v>
      </c>
      <c r="C10" s="103">
        <v>1045783</v>
      </c>
      <c r="D10" s="104" t="s">
        <v>84</v>
      </c>
      <c r="E10" s="104" t="s">
        <v>67</v>
      </c>
      <c r="F10" s="104" t="s">
        <v>71</v>
      </c>
      <c r="G10" s="110" t="s">
        <v>85</v>
      </c>
    </row>
    <row r="11" spans="2:7" ht="100.5" hidden="1" thickBot="1" x14ac:dyDescent="0.3">
      <c r="B11" s="50">
        <v>10067</v>
      </c>
      <c r="C11" s="51">
        <v>1032755</v>
      </c>
      <c r="D11" s="52" t="s">
        <v>86</v>
      </c>
      <c r="E11" s="52" t="s">
        <v>67</v>
      </c>
      <c r="F11" s="52" t="s">
        <v>78</v>
      </c>
      <c r="G11" s="52" t="s">
        <v>87</v>
      </c>
    </row>
    <row r="12" spans="2:7" ht="44.1" customHeight="1" thickBot="1" x14ac:dyDescent="0.3">
      <c r="B12" s="102">
        <v>10094</v>
      </c>
      <c r="C12" s="103">
        <v>1032729</v>
      </c>
      <c r="D12" s="104" t="s">
        <v>88</v>
      </c>
      <c r="E12" s="104" t="s">
        <v>67</v>
      </c>
      <c r="F12" s="104" t="s">
        <v>71</v>
      </c>
      <c r="G12" s="105" t="s">
        <v>89</v>
      </c>
    </row>
    <row r="13" spans="2:7" ht="44.1" customHeight="1" thickBot="1" x14ac:dyDescent="0.3">
      <c r="B13" s="106">
        <v>10097</v>
      </c>
      <c r="C13" s="107">
        <v>1032945</v>
      </c>
      <c r="D13" s="108" t="s">
        <v>90</v>
      </c>
      <c r="E13" s="108" t="s">
        <v>67</v>
      </c>
      <c r="F13" s="108" t="s">
        <v>71</v>
      </c>
      <c r="G13" s="109" t="s">
        <v>91</v>
      </c>
    </row>
    <row r="14" spans="2:7" ht="44.1" customHeight="1" thickBot="1" x14ac:dyDescent="0.3">
      <c r="B14" s="102">
        <v>10113</v>
      </c>
      <c r="C14" s="103">
        <v>1031886</v>
      </c>
      <c r="D14" s="104" t="s">
        <v>92</v>
      </c>
      <c r="E14" s="104" t="s">
        <v>67</v>
      </c>
      <c r="F14" s="104" t="s">
        <v>71</v>
      </c>
      <c r="G14" s="110" t="s">
        <v>93</v>
      </c>
    </row>
    <row r="15" spans="2:7" ht="114.75" hidden="1" thickBot="1" x14ac:dyDescent="0.3">
      <c r="B15" s="50">
        <v>10126</v>
      </c>
      <c r="C15" s="51">
        <v>1019845</v>
      </c>
      <c r="D15" s="52" t="s">
        <v>94</v>
      </c>
      <c r="E15" s="52" t="s">
        <v>67</v>
      </c>
      <c r="F15" s="52" t="s">
        <v>78</v>
      </c>
      <c r="G15" s="52" t="s">
        <v>95</v>
      </c>
    </row>
    <row r="16" spans="2:7" ht="44.1" customHeight="1" thickBot="1" x14ac:dyDescent="0.3">
      <c r="B16" s="102">
        <v>10131</v>
      </c>
      <c r="C16" s="103">
        <v>1033032</v>
      </c>
      <c r="D16" s="104" t="s">
        <v>96</v>
      </c>
      <c r="E16" s="104" t="s">
        <v>67</v>
      </c>
      <c r="F16" s="104" t="s">
        <v>71</v>
      </c>
      <c r="G16" s="105" t="s">
        <v>97</v>
      </c>
    </row>
    <row r="17" spans="2:7" ht="44.1" customHeight="1" thickBot="1" x14ac:dyDescent="0.3">
      <c r="B17" s="106">
        <v>10138</v>
      </c>
      <c r="C17" s="107">
        <v>1019601</v>
      </c>
      <c r="D17" s="108" t="s">
        <v>98</v>
      </c>
      <c r="E17" s="108" t="s">
        <v>67</v>
      </c>
      <c r="F17" s="108" t="s">
        <v>71</v>
      </c>
      <c r="G17" s="109" t="s">
        <v>99</v>
      </c>
    </row>
    <row r="18" spans="2:7" ht="44.1" customHeight="1" thickBot="1" x14ac:dyDescent="0.3">
      <c r="B18" s="102">
        <v>10149</v>
      </c>
      <c r="C18" s="103">
        <v>1046490</v>
      </c>
      <c r="D18" s="104" t="s">
        <v>100</v>
      </c>
      <c r="E18" s="104" t="s">
        <v>67</v>
      </c>
      <c r="F18" s="104" t="s">
        <v>71</v>
      </c>
      <c r="G18" s="110" t="s">
        <v>101</v>
      </c>
    </row>
    <row r="19" spans="2:7" ht="44.1" customHeight="1" thickBot="1" x14ac:dyDescent="0.3">
      <c r="B19" s="106">
        <v>10162</v>
      </c>
      <c r="C19" s="107">
        <v>1033355</v>
      </c>
      <c r="D19" s="108" t="s">
        <v>102</v>
      </c>
      <c r="E19" s="108" t="s">
        <v>67</v>
      </c>
      <c r="F19" s="108" t="s">
        <v>71</v>
      </c>
      <c r="G19" s="109" t="s">
        <v>103</v>
      </c>
    </row>
    <row r="20" spans="2:7" ht="44.1" customHeight="1" thickBot="1" x14ac:dyDescent="0.3">
      <c r="B20" s="102">
        <v>10163</v>
      </c>
      <c r="C20" s="103">
        <v>1033148</v>
      </c>
      <c r="D20" s="104" t="s">
        <v>104</v>
      </c>
      <c r="E20" s="104" t="s">
        <v>67</v>
      </c>
      <c r="F20" s="104" t="s">
        <v>71</v>
      </c>
      <c r="G20" s="110" t="s">
        <v>105</v>
      </c>
    </row>
    <row r="21" spans="2:7" ht="44.1" customHeight="1" thickBot="1" x14ac:dyDescent="0.3">
      <c r="B21" s="106">
        <v>10173</v>
      </c>
      <c r="C21" s="107">
        <v>1032590</v>
      </c>
      <c r="D21" s="108" t="s">
        <v>106</v>
      </c>
      <c r="E21" s="108" t="s">
        <v>67</v>
      </c>
      <c r="F21" s="108" t="s">
        <v>71</v>
      </c>
      <c r="G21" s="109" t="s">
        <v>107</v>
      </c>
    </row>
    <row r="22" spans="2:7" ht="44.1" customHeight="1" thickBot="1" x14ac:dyDescent="0.3">
      <c r="B22" s="102">
        <v>10190</v>
      </c>
      <c r="C22" s="103">
        <v>2154773</v>
      </c>
      <c r="D22" s="104" t="s">
        <v>108</v>
      </c>
      <c r="E22" s="104" t="s">
        <v>67</v>
      </c>
      <c r="F22" s="104" t="s">
        <v>71</v>
      </c>
      <c r="G22" s="110" t="s">
        <v>109</v>
      </c>
    </row>
    <row r="23" spans="2:7" ht="44.1" customHeight="1" thickBot="1" x14ac:dyDescent="0.3">
      <c r="B23" s="106">
        <v>10200</v>
      </c>
      <c r="C23" s="107">
        <v>1033845</v>
      </c>
      <c r="D23" s="108" t="s">
        <v>110</v>
      </c>
      <c r="E23" s="108" t="s">
        <v>67</v>
      </c>
      <c r="F23" s="108" t="s">
        <v>71</v>
      </c>
      <c r="G23" s="109" t="s">
        <v>111</v>
      </c>
    </row>
    <row r="24" spans="2:7" ht="44.1" customHeight="1" thickBot="1" x14ac:dyDescent="0.3">
      <c r="B24" s="102">
        <v>10220</v>
      </c>
      <c r="C24" s="103">
        <v>2114050</v>
      </c>
      <c r="D24" s="104" t="s">
        <v>112</v>
      </c>
      <c r="E24" s="104" t="s">
        <v>67</v>
      </c>
      <c r="F24" s="104" t="s">
        <v>71</v>
      </c>
      <c r="G24" s="110" t="s">
        <v>113</v>
      </c>
    </row>
    <row r="25" spans="2:7" ht="44.1" customHeight="1" thickBot="1" x14ac:dyDescent="0.3">
      <c r="B25" s="106">
        <v>10236</v>
      </c>
      <c r="C25" s="107">
        <v>2140319</v>
      </c>
      <c r="D25" s="108" t="s">
        <v>114</v>
      </c>
      <c r="E25" s="108" t="s">
        <v>67</v>
      </c>
      <c r="F25" s="108" t="s">
        <v>71</v>
      </c>
      <c r="G25" s="109" t="s">
        <v>115</v>
      </c>
    </row>
    <row r="26" spans="2:7" ht="44.1" customHeight="1" thickBot="1" x14ac:dyDescent="0.3">
      <c r="B26" s="102">
        <v>10245</v>
      </c>
      <c r="C26" s="103">
        <v>2125730</v>
      </c>
      <c r="D26" s="104" t="s">
        <v>116</v>
      </c>
      <c r="E26" s="104" t="s">
        <v>67</v>
      </c>
      <c r="F26" s="104" t="s">
        <v>71</v>
      </c>
      <c r="G26" s="110" t="s">
        <v>117</v>
      </c>
    </row>
    <row r="27" spans="2:7" ht="44.1" customHeight="1" thickBot="1" x14ac:dyDescent="0.3">
      <c r="B27" s="106">
        <v>10252</v>
      </c>
      <c r="C27" s="107">
        <v>1034813</v>
      </c>
      <c r="D27" s="108" t="s">
        <v>118</v>
      </c>
      <c r="E27" s="108" t="s">
        <v>67</v>
      </c>
      <c r="F27" s="108" t="s">
        <v>71</v>
      </c>
      <c r="G27" s="109" t="s">
        <v>119</v>
      </c>
    </row>
    <row r="28" spans="2:7" ht="44.1" customHeight="1" thickBot="1" x14ac:dyDescent="0.3">
      <c r="B28" s="102">
        <v>10254</v>
      </c>
      <c r="C28" s="103">
        <v>2101487</v>
      </c>
      <c r="D28" s="104" t="s">
        <v>114</v>
      </c>
      <c r="E28" s="104" t="s">
        <v>67</v>
      </c>
      <c r="F28" s="104" t="s">
        <v>71</v>
      </c>
      <c r="G28" s="110" t="s">
        <v>120</v>
      </c>
    </row>
    <row r="29" spans="2:7" ht="44.1" customHeight="1" thickBot="1" x14ac:dyDescent="0.3">
      <c r="B29" s="106">
        <v>10267</v>
      </c>
      <c r="C29" s="107">
        <v>1015406</v>
      </c>
      <c r="D29" s="108" t="s">
        <v>121</v>
      </c>
      <c r="E29" s="108" t="s">
        <v>67</v>
      </c>
      <c r="F29" s="108" t="s">
        <v>71</v>
      </c>
      <c r="G29" s="109" t="s">
        <v>122</v>
      </c>
    </row>
    <row r="30" spans="2:7" ht="44.1" customHeight="1" thickBot="1" x14ac:dyDescent="0.3">
      <c r="B30" s="102">
        <v>10273</v>
      </c>
      <c r="C30" s="103">
        <v>1056442</v>
      </c>
      <c r="D30" s="104" t="s">
        <v>123</v>
      </c>
      <c r="E30" s="104" t="s">
        <v>67</v>
      </c>
      <c r="F30" s="104" t="s">
        <v>71</v>
      </c>
      <c r="G30" s="110" t="s">
        <v>124</v>
      </c>
    </row>
    <row r="31" spans="2:7" ht="44.1" customHeight="1" thickBot="1" x14ac:dyDescent="0.3">
      <c r="B31" s="106">
        <v>10278</v>
      </c>
      <c r="C31" s="107">
        <v>1035647</v>
      </c>
      <c r="D31" s="108" t="s">
        <v>125</v>
      </c>
      <c r="E31" s="108" t="s">
        <v>67</v>
      </c>
      <c r="F31" s="108" t="s">
        <v>71</v>
      </c>
      <c r="G31" s="109" t="s">
        <v>126</v>
      </c>
    </row>
    <row r="32" spans="2:7" ht="44.1" customHeight="1" thickBot="1" x14ac:dyDescent="0.3">
      <c r="B32" s="102">
        <v>10302</v>
      </c>
      <c r="C32" s="103">
        <v>1036588</v>
      </c>
      <c r="D32" s="104" t="s">
        <v>127</v>
      </c>
      <c r="E32" s="104" t="s">
        <v>67</v>
      </c>
      <c r="F32" s="104" t="s">
        <v>71</v>
      </c>
      <c r="G32" s="110" t="s">
        <v>128</v>
      </c>
    </row>
    <row r="33" spans="2:7" ht="44.1" customHeight="1" thickBot="1" x14ac:dyDescent="0.3">
      <c r="B33" s="106">
        <v>10306</v>
      </c>
      <c r="C33" s="107">
        <v>1036765</v>
      </c>
      <c r="D33" s="108" t="s">
        <v>129</v>
      </c>
      <c r="E33" s="108" t="s">
        <v>67</v>
      </c>
      <c r="F33" s="108" t="s">
        <v>71</v>
      </c>
      <c r="G33" s="109" t="s">
        <v>130</v>
      </c>
    </row>
    <row r="34" spans="2:7" ht="100.5" hidden="1" thickBot="1" x14ac:dyDescent="0.3">
      <c r="B34" s="53">
        <v>10307</v>
      </c>
      <c r="C34" s="54">
        <v>1036776</v>
      </c>
      <c r="D34" s="55" t="s">
        <v>131</v>
      </c>
      <c r="E34" s="55" t="s">
        <v>67</v>
      </c>
      <c r="F34" s="55" t="s">
        <v>132</v>
      </c>
      <c r="G34" s="55" t="s">
        <v>133</v>
      </c>
    </row>
    <row r="35" spans="2:7" ht="114.75" hidden="1" thickBot="1" x14ac:dyDescent="0.3">
      <c r="B35" s="50">
        <v>10313</v>
      </c>
      <c r="C35" s="51">
        <v>1032803</v>
      </c>
      <c r="D35" s="52" t="s">
        <v>134</v>
      </c>
      <c r="E35" s="52" t="s">
        <v>67</v>
      </c>
      <c r="F35" s="52" t="s">
        <v>78</v>
      </c>
      <c r="G35" s="52" t="s">
        <v>135</v>
      </c>
    </row>
    <row r="36" spans="2:7" ht="86.25" hidden="1" thickBot="1" x14ac:dyDescent="0.3">
      <c r="B36" s="53">
        <v>10314</v>
      </c>
      <c r="C36" s="54">
        <v>1030620</v>
      </c>
      <c r="D36" s="55" t="s">
        <v>136</v>
      </c>
      <c r="E36" s="55" t="s">
        <v>67</v>
      </c>
      <c r="F36" s="55" t="s">
        <v>78</v>
      </c>
      <c r="G36" s="55" t="s">
        <v>137</v>
      </c>
    </row>
    <row r="37" spans="2:7" ht="44.1" customHeight="1" thickBot="1" x14ac:dyDescent="0.3">
      <c r="B37" s="106">
        <v>10316</v>
      </c>
      <c r="C37" s="107">
        <v>1036888</v>
      </c>
      <c r="D37" s="108" t="s">
        <v>138</v>
      </c>
      <c r="E37" s="108" t="s">
        <v>67</v>
      </c>
      <c r="F37" s="108" t="s">
        <v>71</v>
      </c>
      <c r="G37" s="111" t="s">
        <v>139</v>
      </c>
    </row>
    <row r="38" spans="2:7" ht="44.1" customHeight="1" thickBot="1" x14ac:dyDescent="0.3">
      <c r="B38" s="102">
        <v>10577</v>
      </c>
      <c r="C38" s="103">
        <v>1032890</v>
      </c>
      <c r="D38" s="104" t="s">
        <v>140</v>
      </c>
      <c r="E38" s="104" t="s">
        <v>67</v>
      </c>
      <c r="F38" s="104" t="s">
        <v>71</v>
      </c>
      <c r="G38" s="110" t="s">
        <v>141</v>
      </c>
    </row>
    <row r="39" spans="2:7" ht="44.1" customHeight="1" thickBot="1" x14ac:dyDescent="0.3">
      <c r="B39" s="106">
        <v>10589</v>
      </c>
      <c r="C39" s="107">
        <v>1038024</v>
      </c>
      <c r="D39" s="108" t="s">
        <v>142</v>
      </c>
      <c r="E39" s="108" t="s">
        <v>67</v>
      </c>
      <c r="F39" s="108" t="s">
        <v>71</v>
      </c>
      <c r="G39" s="109" t="s">
        <v>143</v>
      </c>
    </row>
    <row r="40" spans="2:7" ht="44.1" customHeight="1" thickBot="1" x14ac:dyDescent="0.3">
      <c r="B40" s="102">
        <v>10590</v>
      </c>
      <c r="C40" s="103">
        <v>1033006</v>
      </c>
      <c r="D40" s="104" t="s">
        <v>144</v>
      </c>
      <c r="E40" s="104" t="s">
        <v>67</v>
      </c>
      <c r="F40" s="104" t="s">
        <v>71</v>
      </c>
      <c r="G40" s="110" t="s">
        <v>145</v>
      </c>
    </row>
    <row r="41" spans="2:7" ht="44.1" customHeight="1" thickBot="1" x14ac:dyDescent="0.3">
      <c r="B41" s="106">
        <v>10646</v>
      </c>
      <c r="C41" s="107">
        <v>1032773</v>
      </c>
      <c r="D41" s="108" t="s">
        <v>146</v>
      </c>
      <c r="E41" s="108" t="s">
        <v>67</v>
      </c>
      <c r="F41" s="108" t="s">
        <v>71</v>
      </c>
      <c r="G41" s="109" t="s">
        <v>147</v>
      </c>
    </row>
    <row r="42" spans="2:7" ht="44.1" customHeight="1" thickBot="1" x14ac:dyDescent="0.3">
      <c r="B42" s="102">
        <v>10648</v>
      </c>
      <c r="C42" s="103">
        <v>1038791</v>
      </c>
      <c r="D42" s="104" t="s">
        <v>148</v>
      </c>
      <c r="E42" s="104" t="s">
        <v>67</v>
      </c>
      <c r="F42" s="104" t="s">
        <v>71</v>
      </c>
      <c r="G42" s="110" t="s">
        <v>149</v>
      </c>
    </row>
    <row r="43" spans="2:7" ht="44.1" customHeight="1" thickBot="1" x14ac:dyDescent="0.3">
      <c r="B43" s="106">
        <v>10800</v>
      </c>
      <c r="C43" s="107">
        <v>1034839</v>
      </c>
      <c r="D43" s="108" t="s">
        <v>150</v>
      </c>
      <c r="E43" s="108" t="s">
        <v>67</v>
      </c>
      <c r="F43" s="108" t="s">
        <v>71</v>
      </c>
      <c r="G43" s="109" t="s">
        <v>151</v>
      </c>
    </row>
    <row r="44" spans="2:7" ht="44.1" customHeight="1" thickBot="1" x14ac:dyDescent="0.3">
      <c r="B44" s="102">
        <v>10831</v>
      </c>
      <c r="C44" s="103">
        <v>1036025</v>
      </c>
      <c r="D44" s="104" t="s">
        <v>152</v>
      </c>
      <c r="E44" s="104" t="s">
        <v>67</v>
      </c>
      <c r="F44" s="104" t="s">
        <v>71</v>
      </c>
      <c r="G44" s="110" t="s">
        <v>153</v>
      </c>
    </row>
    <row r="45" spans="2:7" ht="44.1" customHeight="1" thickBot="1" x14ac:dyDescent="0.3">
      <c r="B45" s="106">
        <v>10837</v>
      </c>
      <c r="C45" s="107">
        <v>2151074</v>
      </c>
      <c r="D45" s="108" t="s">
        <v>154</v>
      </c>
      <c r="E45" s="108" t="s">
        <v>67</v>
      </c>
      <c r="F45" s="108" t="s">
        <v>71</v>
      </c>
      <c r="G45" s="109" t="s">
        <v>155</v>
      </c>
    </row>
    <row r="46" spans="2:7" ht="44.1" customHeight="1" thickBot="1" x14ac:dyDescent="0.3">
      <c r="B46" s="102">
        <v>10844</v>
      </c>
      <c r="C46" s="103">
        <v>1036860</v>
      </c>
      <c r="D46" s="104" t="s">
        <v>156</v>
      </c>
      <c r="E46" s="104" t="s">
        <v>67</v>
      </c>
      <c r="F46" s="104" t="s">
        <v>71</v>
      </c>
      <c r="G46" s="110" t="s">
        <v>157</v>
      </c>
    </row>
    <row r="47" spans="2:7" ht="100.5" hidden="1" thickBot="1" x14ac:dyDescent="0.3">
      <c r="B47" s="50">
        <v>10864</v>
      </c>
      <c r="C47" s="51">
        <v>1090120</v>
      </c>
      <c r="D47" s="52" t="s">
        <v>158</v>
      </c>
      <c r="E47" s="52" t="s">
        <v>67</v>
      </c>
      <c r="F47" s="52" t="s">
        <v>78</v>
      </c>
      <c r="G47" s="52" t="s">
        <v>159</v>
      </c>
    </row>
    <row r="48" spans="2:7" ht="44.1" customHeight="1" thickBot="1" x14ac:dyDescent="0.3">
      <c r="B48" s="102">
        <v>10866</v>
      </c>
      <c r="C48" s="103">
        <v>1034759</v>
      </c>
      <c r="D48" s="104" t="s">
        <v>160</v>
      </c>
      <c r="E48" s="104" t="s">
        <v>67</v>
      </c>
      <c r="F48" s="104" t="s">
        <v>71</v>
      </c>
      <c r="G48" s="105" t="s">
        <v>161</v>
      </c>
    </row>
    <row r="49" spans="2:7" ht="44.1" customHeight="1" thickBot="1" x14ac:dyDescent="0.3">
      <c r="B49" s="106">
        <v>10869</v>
      </c>
      <c r="C49" s="107">
        <v>1040267</v>
      </c>
      <c r="D49" s="108" t="s">
        <v>162</v>
      </c>
      <c r="E49" s="108" t="s">
        <v>67</v>
      </c>
      <c r="F49" s="108" t="s">
        <v>71</v>
      </c>
      <c r="G49" s="109" t="s">
        <v>163</v>
      </c>
    </row>
    <row r="50" spans="2:7" ht="44.1" customHeight="1" thickBot="1" x14ac:dyDescent="0.3">
      <c r="B50" s="102">
        <v>10873</v>
      </c>
      <c r="C50" s="103">
        <v>1040109</v>
      </c>
      <c r="D50" s="104" t="s">
        <v>164</v>
      </c>
      <c r="E50" s="104" t="s">
        <v>67</v>
      </c>
      <c r="F50" s="104" t="s">
        <v>71</v>
      </c>
      <c r="G50" s="110" t="s">
        <v>165</v>
      </c>
    </row>
    <row r="51" spans="2:7" ht="44.1" customHeight="1" thickBot="1" x14ac:dyDescent="0.3">
      <c r="B51" s="106">
        <v>10883</v>
      </c>
      <c r="C51" s="107">
        <v>2130116</v>
      </c>
      <c r="D51" s="108" t="s">
        <v>166</v>
      </c>
      <c r="E51" s="108" t="s">
        <v>67</v>
      </c>
      <c r="F51" s="108" t="s">
        <v>71</v>
      </c>
      <c r="G51" s="109" t="s">
        <v>167</v>
      </c>
    </row>
    <row r="52" spans="2:7" ht="44.1" customHeight="1" thickBot="1" x14ac:dyDescent="0.3">
      <c r="B52" s="102">
        <v>10890</v>
      </c>
      <c r="C52" s="103">
        <v>1094177</v>
      </c>
      <c r="D52" s="104" t="s">
        <v>168</v>
      </c>
      <c r="E52" s="104" t="s">
        <v>67</v>
      </c>
      <c r="F52" s="104" t="s">
        <v>71</v>
      </c>
      <c r="G52" s="110" t="s">
        <v>169</v>
      </c>
    </row>
    <row r="53" spans="2:7" ht="44.1" customHeight="1" thickBot="1" x14ac:dyDescent="0.3">
      <c r="B53" s="106">
        <v>10901</v>
      </c>
      <c r="C53" s="107">
        <v>1040691</v>
      </c>
      <c r="D53" s="108" t="s">
        <v>170</v>
      </c>
      <c r="E53" s="108" t="s">
        <v>67</v>
      </c>
      <c r="F53" s="108" t="s">
        <v>71</v>
      </c>
      <c r="G53" s="109" t="s">
        <v>171</v>
      </c>
    </row>
    <row r="54" spans="2:7" ht="129" hidden="1" thickBot="1" x14ac:dyDescent="0.3">
      <c r="B54" s="53">
        <v>10933</v>
      </c>
      <c r="C54" s="54">
        <v>1035952</v>
      </c>
      <c r="D54" s="55" t="s">
        <v>172</v>
      </c>
      <c r="E54" s="55" t="s">
        <v>67</v>
      </c>
      <c r="F54" s="55" t="s">
        <v>132</v>
      </c>
      <c r="G54" s="55" t="s">
        <v>173</v>
      </c>
    </row>
    <row r="55" spans="2:7" ht="100.5" hidden="1" thickBot="1" x14ac:dyDescent="0.3">
      <c r="B55" s="50">
        <v>10975</v>
      </c>
      <c r="C55" s="51">
        <v>2118439</v>
      </c>
      <c r="D55" s="52" t="s">
        <v>174</v>
      </c>
      <c r="E55" s="52" t="s">
        <v>67</v>
      </c>
      <c r="F55" s="52" t="s">
        <v>78</v>
      </c>
      <c r="G55" s="52" t="s">
        <v>175</v>
      </c>
    </row>
    <row r="56" spans="2:7" ht="44.1" customHeight="1" thickBot="1" x14ac:dyDescent="0.3">
      <c r="B56" s="102">
        <v>11000</v>
      </c>
      <c r="C56" s="103">
        <v>1041064</v>
      </c>
      <c r="D56" s="104" t="s">
        <v>176</v>
      </c>
      <c r="E56" s="104" t="s">
        <v>67</v>
      </c>
      <c r="F56" s="104" t="s">
        <v>71</v>
      </c>
      <c r="G56" s="105" t="s">
        <v>177</v>
      </c>
    </row>
    <row r="57" spans="2:7" ht="44.1" customHeight="1" thickBot="1" x14ac:dyDescent="0.3">
      <c r="B57" s="106">
        <v>11031</v>
      </c>
      <c r="C57" s="107">
        <v>2161271</v>
      </c>
      <c r="D57" s="108" t="s">
        <v>178</v>
      </c>
      <c r="E57" s="108" t="s">
        <v>67</v>
      </c>
      <c r="F57" s="108" t="s">
        <v>71</v>
      </c>
      <c r="G57" s="109" t="s">
        <v>179</v>
      </c>
    </row>
    <row r="58" spans="2:7" ht="44.1" customHeight="1" thickBot="1" x14ac:dyDescent="0.3">
      <c r="B58" s="102">
        <v>11050</v>
      </c>
      <c r="C58" s="103">
        <v>1041697</v>
      </c>
      <c r="D58" s="104" t="s">
        <v>180</v>
      </c>
      <c r="E58" s="104" t="s">
        <v>67</v>
      </c>
      <c r="F58" s="104" t="s">
        <v>71</v>
      </c>
      <c r="G58" s="110" t="s">
        <v>181</v>
      </c>
    </row>
    <row r="59" spans="2:7" ht="44.1" customHeight="1" thickBot="1" x14ac:dyDescent="0.3">
      <c r="B59" s="106">
        <v>11053</v>
      </c>
      <c r="C59" s="107">
        <v>1041822</v>
      </c>
      <c r="D59" s="108" t="s">
        <v>182</v>
      </c>
      <c r="E59" s="108" t="s">
        <v>67</v>
      </c>
      <c r="F59" s="108" t="s">
        <v>71</v>
      </c>
      <c r="G59" s="109" t="s">
        <v>183</v>
      </c>
    </row>
    <row r="60" spans="2:7" ht="44.1" customHeight="1" thickBot="1" x14ac:dyDescent="0.3">
      <c r="B60" s="102">
        <v>11119</v>
      </c>
      <c r="C60" s="103">
        <v>2129663</v>
      </c>
      <c r="D60" s="104" t="s">
        <v>184</v>
      </c>
      <c r="E60" s="104" t="s">
        <v>67</v>
      </c>
      <c r="F60" s="104" t="s">
        <v>71</v>
      </c>
      <c r="G60" s="110" t="s">
        <v>185</v>
      </c>
    </row>
    <row r="61" spans="2:7" ht="44.1" customHeight="1" thickBot="1" x14ac:dyDescent="0.3">
      <c r="B61" s="106">
        <v>11121</v>
      </c>
      <c r="C61" s="107">
        <v>1042680</v>
      </c>
      <c r="D61" s="108" t="s">
        <v>186</v>
      </c>
      <c r="E61" s="108" t="s">
        <v>67</v>
      </c>
      <c r="F61" s="108" t="s">
        <v>71</v>
      </c>
      <c r="G61" s="109" t="s">
        <v>187</v>
      </c>
    </row>
    <row r="62" spans="2:7" ht="44.1" customHeight="1" thickBot="1" x14ac:dyDescent="0.3">
      <c r="B62" s="102">
        <v>11140</v>
      </c>
      <c r="C62" s="103">
        <v>1042820</v>
      </c>
      <c r="D62" s="104" t="s">
        <v>188</v>
      </c>
      <c r="E62" s="104" t="s">
        <v>67</v>
      </c>
      <c r="F62" s="104" t="s">
        <v>71</v>
      </c>
      <c r="G62" s="110" t="s">
        <v>189</v>
      </c>
    </row>
    <row r="63" spans="2:7" ht="44.1" customHeight="1" thickBot="1" x14ac:dyDescent="0.3">
      <c r="B63" s="106">
        <v>11198</v>
      </c>
      <c r="C63" s="107">
        <v>1043398</v>
      </c>
      <c r="D63" s="108" t="s">
        <v>190</v>
      </c>
      <c r="E63" s="108" t="s">
        <v>67</v>
      </c>
      <c r="F63" s="108" t="s">
        <v>71</v>
      </c>
      <c r="G63" s="109" t="s">
        <v>191</v>
      </c>
    </row>
    <row r="64" spans="2:7" ht="44.1" customHeight="1" thickBot="1" x14ac:dyDescent="0.3">
      <c r="B64" s="102">
        <v>11303</v>
      </c>
      <c r="C64" s="103">
        <v>1044171</v>
      </c>
      <c r="D64" s="104" t="s">
        <v>192</v>
      </c>
      <c r="E64" s="104" t="s">
        <v>67</v>
      </c>
      <c r="F64" s="104" t="s">
        <v>71</v>
      </c>
      <c r="G64" s="110" t="s">
        <v>193</v>
      </c>
    </row>
    <row r="65" spans="2:7" ht="44.1" customHeight="1" thickBot="1" x14ac:dyDescent="0.3">
      <c r="B65" s="106">
        <v>11382</v>
      </c>
      <c r="C65" s="107">
        <v>1030318</v>
      </c>
      <c r="D65" s="108" t="s">
        <v>194</v>
      </c>
      <c r="E65" s="108" t="s">
        <v>67</v>
      </c>
      <c r="F65" s="108" t="s">
        <v>71</v>
      </c>
      <c r="G65" s="109" t="s">
        <v>195</v>
      </c>
    </row>
    <row r="66" spans="2:7" ht="44.1" customHeight="1" thickBot="1" x14ac:dyDescent="0.3">
      <c r="B66" s="102">
        <v>11411</v>
      </c>
      <c r="C66" s="103">
        <v>1044156</v>
      </c>
      <c r="D66" s="104" t="s">
        <v>196</v>
      </c>
      <c r="E66" s="104" t="s">
        <v>67</v>
      </c>
      <c r="F66" s="104" t="s">
        <v>71</v>
      </c>
      <c r="G66" s="110" t="s">
        <v>197</v>
      </c>
    </row>
    <row r="67" spans="2:7" ht="44.1" customHeight="1" thickBot="1" x14ac:dyDescent="0.3">
      <c r="B67" s="106">
        <v>11509</v>
      </c>
      <c r="C67" s="107">
        <v>1033200</v>
      </c>
      <c r="D67" s="108" t="s">
        <v>198</v>
      </c>
      <c r="E67" s="108" t="s">
        <v>67</v>
      </c>
      <c r="F67" s="108" t="s">
        <v>71</v>
      </c>
      <c r="G67" s="109" t="s">
        <v>199</v>
      </c>
    </row>
    <row r="68" spans="2:7" ht="44.1" customHeight="1" thickBot="1" x14ac:dyDescent="0.3">
      <c r="B68" s="102">
        <v>11547</v>
      </c>
      <c r="C68" s="103">
        <v>1087372</v>
      </c>
      <c r="D68" s="104" t="s">
        <v>200</v>
      </c>
      <c r="E68" s="104" t="s">
        <v>67</v>
      </c>
      <c r="F68" s="104" t="s">
        <v>71</v>
      </c>
      <c r="G68" s="110" t="s">
        <v>201</v>
      </c>
    </row>
    <row r="69" spans="2:7" ht="44.1" customHeight="1" thickBot="1" x14ac:dyDescent="0.3">
      <c r="B69" s="106">
        <v>11614</v>
      </c>
      <c r="C69" s="107">
        <v>1051872</v>
      </c>
      <c r="D69" s="108" t="s">
        <v>202</v>
      </c>
      <c r="E69" s="108" t="s">
        <v>67</v>
      </c>
      <c r="F69" s="108" t="s">
        <v>71</v>
      </c>
      <c r="G69" s="109" t="s">
        <v>203</v>
      </c>
    </row>
    <row r="70" spans="2:7" ht="44.1" customHeight="1" thickBot="1" x14ac:dyDescent="0.3">
      <c r="B70" s="102">
        <v>11638</v>
      </c>
      <c r="C70" s="103">
        <v>2092986</v>
      </c>
      <c r="D70" s="104" t="s">
        <v>204</v>
      </c>
      <c r="E70" s="104" t="s">
        <v>67</v>
      </c>
      <c r="F70" s="104" t="s">
        <v>71</v>
      </c>
      <c r="G70" s="110" t="s">
        <v>205</v>
      </c>
    </row>
    <row r="71" spans="2:7" ht="44.1" customHeight="1" thickBot="1" x14ac:dyDescent="0.3">
      <c r="B71" s="106">
        <v>11731</v>
      </c>
      <c r="C71" s="107">
        <v>1062162</v>
      </c>
      <c r="D71" s="108" t="s">
        <v>206</v>
      </c>
      <c r="E71" s="108" t="s">
        <v>67</v>
      </c>
      <c r="F71" s="108" t="s">
        <v>71</v>
      </c>
      <c r="G71" s="109" t="s">
        <v>207</v>
      </c>
    </row>
    <row r="72" spans="2:7" ht="44.1" customHeight="1" thickBot="1" x14ac:dyDescent="0.3">
      <c r="B72" s="102">
        <v>11927</v>
      </c>
      <c r="C72" s="103">
        <v>1041284</v>
      </c>
      <c r="D72" s="104" t="s">
        <v>208</v>
      </c>
      <c r="E72" s="104" t="s">
        <v>67</v>
      </c>
      <c r="F72" s="104" t="s">
        <v>71</v>
      </c>
      <c r="G72" s="110" t="s">
        <v>209</v>
      </c>
    </row>
    <row r="73" spans="2:7" ht="44.1" customHeight="1" thickBot="1" x14ac:dyDescent="0.3">
      <c r="B73" s="106">
        <v>11966</v>
      </c>
      <c r="C73" s="107">
        <v>1065429</v>
      </c>
      <c r="D73" s="108" t="s">
        <v>210</v>
      </c>
      <c r="E73" s="108" t="s">
        <v>67</v>
      </c>
      <c r="F73" s="108" t="s">
        <v>71</v>
      </c>
      <c r="G73" s="109" t="s">
        <v>211</v>
      </c>
    </row>
    <row r="74" spans="2:7" ht="44.1" customHeight="1" thickBot="1" x14ac:dyDescent="0.3">
      <c r="B74" s="102">
        <v>12023</v>
      </c>
      <c r="C74" s="103">
        <v>1078259</v>
      </c>
      <c r="D74" s="104" t="s">
        <v>212</v>
      </c>
      <c r="E74" s="104" t="s">
        <v>67</v>
      </c>
      <c r="F74" s="104" t="s">
        <v>71</v>
      </c>
      <c r="G74" s="110" t="s">
        <v>213</v>
      </c>
    </row>
    <row r="75" spans="2:7" ht="100.5" hidden="1" thickBot="1" x14ac:dyDescent="0.3">
      <c r="B75" s="50">
        <v>12313</v>
      </c>
      <c r="C75" s="51">
        <v>1049316</v>
      </c>
      <c r="D75" s="52" t="s">
        <v>214</v>
      </c>
      <c r="E75" s="52" t="s">
        <v>67</v>
      </c>
      <c r="F75" s="52" t="s">
        <v>132</v>
      </c>
      <c r="G75" s="52" t="s">
        <v>215</v>
      </c>
    </row>
    <row r="76" spans="2:7" ht="44.1" customHeight="1" thickBot="1" x14ac:dyDescent="0.3">
      <c r="B76" s="102">
        <v>12316</v>
      </c>
      <c r="C76" s="103">
        <v>1050006</v>
      </c>
      <c r="D76" s="104" t="s">
        <v>216</v>
      </c>
      <c r="E76" s="104" t="s">
        <v>67</v>
      </c>
      <c r="F76" s="104" t="s">
        <v>71</v>
      </c>
      <c r="G76" s="105" t="s">
        <v>217</v>
      </c>
    </row>
    <row r="77" spans="2:7" ht="44.1" customHeight="1" thickBot="1" x14ac:dyDescent="0.3">
      <c r="B77" s="106">
        <v>12325</v>
      </c>
      <c r="C77" s="107">
        <v>2115560</v>
      </c>
      <c r="D77" s="108" t="s">
        <v>218</v>
      </c>
      <c r="E77" s="108" t="s">
        <v>67</v>
      </c>
      <c r="F77" s="108" t="s">
        <v>71</v>
      </c>
      <c r="G77" s="109" t="s">
        <v>219</v>
      </c>
    </row>
    <row r="78" spans="2:7" ht="44.1" customHeight="1" thickBot="1" x14ac:dyDescent="0.3">
      <c r="B78" s="102">
        <v>12437</v>
      </c>
      <c r="C78" s="103">
        <v>1038961</v>
      </c>
      <c r="D78" s="104" t="s">
        <v>220</v>
      </c>
      <c r="E78" s="104" t="s">
        <v>67</v>
      </c>
      <c r="F78" s="104" t="s">
        <v>71</v>
      </c>
      <c r="G78" s="110" t="s">
        <v>221</v>
      </c>
    </row>
    <row r="79" spans="2:7" ht="44.1" customHeight="1" thickBot="1" x14ac:dyDescent="0.3">
      <c r="B79" s="106">
        <v>12635</v>
      </c>
      <c r="C79" s="107">
        <v>1033365</v>
      </c>
      <c r="D79" s="108" t="s">
        <v>212</v>
      </c>
      <c r="E79" s="108" t="s">
        <v>67</v>
      </c>
      <c r="F79" s="108" t="s">
        <v>71</v>
      </c>
      <c r="G79" s="109" t="s">
        <v>222</v>
      </c>
    </row>
    <row r="80" spans="2:7" ht="44.1" customHeight="1" thickBot="1" x14ac:dyDescent="0.3">
      <c r="B80" s="102">
        <v>12768</v>
      </c>
      <c r="C80" s="103">
        <v>1052541</v>
      </c>
      <c r="D80" s="104" t="s">
        <v>223</v>
      </c>
      <c r="E80" s="104" t="s">
        <v>67</v>
      </c>
      <c r="F80" s="104" t="s">
        <v>71</v>
      </c>
      <c r="G80" s="110" t="s">
        <v>224</v>
      </c>
    </row>
    <row r="81" spans="2:7" ht="44.1" customHeight="1" thickBot="1" x14ac:dyDescent="0.3">
      <c r="B81" s="106">
        <v>12866</v>
      </c>
      <c r="C81" s="107">
        <v>1038791</v>
      </c>
      <c r="D81" s="108" t="s">
        <v>148</v>
      </c>
      <c r="E81" s="108" t="s">
        <v>67</v>
      </c>
      <c r="F81" s="108" t="s">
        <v>71</v>
      </c>
      <c r="G81" s="109" t="s">
        <v>225</v>
      </c>
    </row>
    <row r="82" spans="2:7" ht="44.1" customHeight="1" thickBot="1" x14ac:dyDescent="0.3">
      <c r="B82" s="102">
        <v>12956</v>
      </c>
      <c r="C82" s="103">
        <v>1040267</v>
      </c>
      <c r="D82" s="104" t="s">
        <v>162</v>
      </c>
      <c r="E82" s="104" t="s">
        <v>67</v>
      </c>
      <c r="F82" s="104" t="s">
        <v>71</v>
      </c>
      <c r="G82" s="110" t="s">
        <v>226</v>
      </c>
    </row>
    <row r="83" spans="2:7" ht="100.5" hidden="1" thickBot="1" x14ac:dyDescent="0.3">
      <c r="B83" s="50">
        <v>12964</v>
      </c>
      <c r="C83" s="51">
        <v>1059784</v>
      </c>
      <c r="D83" s="52" t="s">
        <v>227</v>
      </c>
      <c r="E83" s="52" t="s">
        <v>67</v>
      </c>
      <c r="F83" s="52" t="s">
        <v>78</v>
      </c>
      <c r="G83" s="52" t="s">
        <v>228</v>
      </c>
    </row>
    <row r="84" spans="2:7" ht="44.1" customHeight="1" thickBot="1" x14ac:dyDescent="0.3">
      <c r="B84" s="102">
        <v>13119</v>
      </c>
      <c r="C84" s="103">
        <v>1051864</v>
      </c>
      <c r="D84" s="104" t="s">
        <v>229</v>
      </c>
      <c r="E84" s="104" t="s">
        <v>67</v>
      </c>
      <c r="F84" s="104" t="s">
        <v>71</v>
      </c>
      <c r="G84" s="105" t="s">
        <v>230</v>
      </c>
    </row>
    <row r="85" spans="2:7" ht="44.1" customHeight="1" thickBot="1" x14ac:dyDescent="0.3">
      <c r="B85" s="106">
        <v>13217</v>
      </c>
      <c r="C85" s="107">
        <v>1047535</v>
      </c>
      <c r="D85" s="108" t="s">
        <v>231</v>
      </c>
      <c r="E85" s="108" t="s">
        <v>67</v>
      </c>
      <c r="F85" s="108" t="s">
        <v>71</v>
      </c>
      <c r="G85" s="109" t="s">
        <v>232</v>
      </c>
    </row>
    <row r="86" spans="2:7" ht="44.1" customHeight="1" thickBot="1" x14ac:dyDescent="0.3">
      <c r="B86" s="102">
        <v>13279</v>
      </c>
      <c r="C86" s="103">
        <v>1054744</v>
      </c>
      <c r="D86" s="104" t="s">
        <v>233</v>
      </c>
      <c r="E86" s="104" t="s">
        <v>67</v>
      </c>
      <c r="F86" s="104" t="s">
        <v>71</v>
      </c>
      <c r="G86" s="110" t="s">
        <v>234</v>
      </c>
    </row>
    <row r="87" spans="2:7" ht="44.1" customHeight="1" thickBot="1" x14ac:dyDescent="0.3">
      <c r="B87" s="106">
        <v>13382</v>
      </c>
      <c r="C87" s="107">
        <v>1054904</v>
      </c>
      <c r="D87" s="108" t="s">
        <v>235</v>
      </c>
      <c r="E87" s="108" t="s">
        <v>67</v>
      </c>
      <c r="F87" s="108" t="s">
        <v>71</v>
      </c>
      <c r="G87" s="109" t="s">
        <v>236</v>
      </c>
    </row>
    <row r="88" spans="2:7" ht="114.75" hidden="1" thickBot="1" x14ac:dyDescent="0.3">
      <c r="B88" s="53">
        <v>13949</v>
      </c>
      <c r="C88" s="54">
        <v>1040267</v>
      </c>
      <c r="D88" s="55" t="s">
        <v>162</v>
      </c>
      <c r="E88" s="55" t="s">
        <v>67</v>
      </c>
      <c r="F88" s="55" t="s">
        <v>132</v>
      </c>
      <c r="G88" s="55" t="s">
        <v>237</v>
      </c>
    </row>
    <row r="89" spans="2:7" ht="44.1" customHeight="1" thickBot="1" x14ac:dyDescent="0.3">
      <c r="B89" s="106">
        <v>14083</v>
      </c>
      <c r="C89" s="107">
        <v>2089241</v>
      </c>
      <c r="D89" s="108" t="s">
        <v>238</v>
      </c>
      <c r="E89" s="108" t="s">
        <v>67</v>
      </c>
      <c r="F89" s="108" t="s">
        <v>71</v>
      </c>
      <c r="G89" s="111" t="s">
        <v>239</v>
      </c>
    </row>
    <row r="90" spans="2:7" ht="44.1" customHeight="1" thickBot="1" x14ac:dyDescent="0.3">
      <c r="B90" s="102">
        <v>14200</v>
      </c>
      <c r="C90" s="103">
        <v>2091163</v>
      </c>
      <c r="D90" s="104" t="s">
        <v>240</v>
      </c>
      <c r="E90" s="104" t="s">
        <v>67</v>
      </c>
      <c r="F90" s="104" t="s">
        <v>71</v>
      </c>
      <c r="G90" s="110" t="s">
        <v>241</v>
      </c>
    </row>
    <row r="91" spans="2:7" ht="44.1" customHeight="1" thickBot="1" x14ac:dyDescent="0.3">
      <c r="B91" s="106">
        <v>14359</v>
      </c>
      <c r="C91" s="107">
        <v>1039577</v>
      </c>
      <c r="D91" s="108" t="s">
        <v>242</v>
      </c>
      <c r="E91" s="108" t="s">
        <v>67</v>
      </c>
      <c r="F91" s="108" t="s">
        <v>71</v>
      </c>
      <c r="G91" s="109" t="s">
        <v>243</v>
      </c>
    </row>
    <row r="92" spans="2:7" ht="44.1" customHeight="1" thickBot="1" x14ac:dyDescent="0.3">
      <c r="B92" s="102">
        <v>15016</v>
      </c>
      <c r="C92" s="103">
        <v>2083338</v>
      </c>
      <c r="D92" s="104" t="s">
        <v>244</v>
      </c>
      <c r="E92" s="104" t="s">
        <v>67</v>
      </c>
      <c r="F92" s="104" t="s">
        <v>71</v>
      </c>
      <c r="G92" s="110" t="s">
        <v>245</v>
      </c>
    </row>
    <row r="93" spans="2:7" ht="44.1" customHeight="1" thickBot="1" x14ac:dyDescent="0.3">
      <c r="B93" s="106">
        <v>15019</v>
      </c>
      <c r="C93" s="107">
        <v>1058469</v>
      </c>
      <c r="D93" s="108" t="s">
        <v>246</v>
      </c>
      <c r="E93" s="108" t="s">
        <v>67</v>
      </c>
      <c r="F93" s="108" t="s">
        <v>71</v>
      </c>
      <c r="G93" s="109" t="s">
        <v>247</v>
      </c>
    </row>
    <row r="94" spans="2:7" ht="44.1" customHeight="1" thickBot="1" x14ac:dyDescent="0.3">
      <c r="B94" s="102">
        <v>15061</v>
      </c>
      <c r="C94" s="103">
        <v>1060238</v>
      </c>
      <c r="D94" s="104" t="s">
        <v>248</v>
      </c>
      <c r="E94" s="104" t="s">
        <v>67</v>
      </c>
      <c r="F94" s="104" t="s">
        <v>71</v>
      </c>
      <c r="G94" s="110" t="s">
        <v>249</v>
      </c>
    </row>
    <row r="95" spans="2:7" ht="44.1" customHeight="1" thickBot="1" x14ac:dyDescent="0.3">
      <c r="B95" s="106">
        <v>15246</v>
      </c>
      <c r="C95" s="107">
        <v>1060209</v>
      </c>
      <c r="D95" s="108" t="s">
        <v>250</v>
      </c>
      <c r="E95" s="108" t="s">
        <v>67</v>
      </c>
      <c r="F95" s="108" t="s">
        <v>71</v>
      </c>
      <c r="G95" s="109" t="s">
        <v>251</v>
      </c>
    </row>
    <row r="96" spans="2:7" ht="44.1" customHeight="1" thickBot="1" x14ac:dyDescent="0.3">
      <c r="B96" s="102">
        <v>15393</v>
      </c>
      <c r="C96" s="103">
        <v>1037289</v>
      </c>
      <c r="D96" s="104" t="s">
        <v>252</v>
      </c>
      <c r="E96" s="104" t="s">
        <v>67</v>
      </c>
      <c r="F96" s="104" t="s">
        <v>71</v>
      </c>
      <c r="G96" s="110" t="s">
        <v>253</v>
      </c>
    </row>
    <row r="97" spans="2:7" ht="44.1" customHeight="1" thickBot="1" x14ac:dyDescent="0.3">
      <c r="B97" s="106">
        <v>15788</v>
      </c>
      <c r="C97" s="107">
        <v>1062162</v>
      </c>
      <c r="D97" s="108" t="s">
        <v>206</v>
      </c>
      <c r="E97" s="108" t="s">
        <v>67</v>
      </c>
      <c r="F97" s="108" t="s">
        <v>71</v>
      </c>
      <c r="G97" s="109" t="s">
        <v>254</v>
      </c>
    </row>
    <row r="98" spans="2:7" ht="44.1" customHeight="1" thickBot="1" x14ac:dyDescent="0.3">
      <c r="B98" s="102">
        <v>15814</v>
      </c>
      <c r="C98" s="103">
        <v>1033939</v>
      </c>
      <c r="D98" s="104" t="s">
        <v>255</v>
      </c>
      <c r="E98" s="104" t="s">
        <v>67</v>
      </c>
      <c r="F98" s="104" t="s">
        <v>71</v>
      </c>
      <c r="G98" s="110" t="s">
        <v>256</v>
      </c>
    </row>
    <row r="99" spans="2:7" ht="44.1" customHeight="1" thickBot="1" x14ac:dyDescent="0.3">
      <c r="B99" s="106">
        <v>15916</v>
      </c>
      <c r="C99" s="107">
        <v>2099269</v>
      </c>
      <c r="D99" s="108" t="s">
        <v>257</v>
      </c>
      <c r="E99" s="108" t="s">
        <v>67</v>
      </c>
      <c r="F99" s="108" t="s">
        <v>71</v>
      </c>
      <c r="G99" s="109" t="s">
        <v>258</v>
      </c>
    </row>
    <row r="100" spans="2:7" ht="44.1" customHeight="1" thickBot="1" x14ac:dyDescent="0.3">
      <c r="B100" s="102">
        <v>16184</v>
      </c>
      <c r="C100" s="103">
        <v>1063483</v>
      </c>
      <c r="D100" s="104" t="s">
        <v>259</v>
      </c>
      <c r="E100" s="104" t="s">
        <v>67</v>
      </c>
      <c r="F100" s="104" t="s">
        <v>71</v>
      </c>
      <c r="G100" s="110" t="s">
        <v>260</v>
      </c>
    </row>
    <row r="101" spans="2:7" ht="44.1" customHeight="1" thickBot="1" x14ac:dyDescent="0.3">
      <c r="B101" s="106">
        <v>16213</v>
      </c>
      <c r="C101" s="107">
        <v>1063457</v>
      </c>
      <c r="D101" s="108" t="s">
        <v>261</v>
      </c>
      <c r="E101" s="108" t="s">
        <v>67</v>
      </c>
      <c r="F101" s="108" t="s">
        <v>71</v>
      </c>
      <c r="G101" s="109" t="s">
        <v>262</v>
      </c>
    </row>
    <row r="102" spans="2:7" ht="44.1" customHeight="1" thickBot="1" x14ac:dyDescent="0.3">
      <c r="B102" s="102">
        <v>16529</v>
      </c>
      <c r="C102" s="103">
        <v>1065154</v>
      </c>
      <c r="D102" s="104" t="s">
        <v>263</v>
      </c>
      <c r="E102" s="104" t="s">
        <v>67</v>
      </c>
      <c r="F102" s="104" t="s">
        <v>71</v>
      </c>
      <c r="G102" s="110" t="s">
        <v>264</v>
      </c>
    </row>
    <row r="103" spans="2:7" ht="44.1" customHeight="1" thickBot="1" x14ac:dyDescent="0.3">
      <c r="B103" s="106">
        <v>16579</v>
      </c>
      <c r="C103" s="107">
        <v>1040267</v>
      </c>
      <c r="D103" s="108" t="s">
        <v>162</v>
      </c>
      <c r="E103" s="108" t="s">
        <v>67</v>
      </c>
      <c r="F103" s="108" t="s">
        <v>265</v>
      </c>
      <c r="G103" s="109" t="s">
        <v>266</v>
      </c>
    </row>
    <row r="104" spans="2:7" ht="44.1" customHeight="1" thickBot="1" x14ac:dyDescent="0.3">
      <c r="B104" s="102">
        <v>16610</v>
      </c>
      <c r="C104" s="103">
        <v>1065429</v>
      </c>
      <c r="D104" s="104" t="s">
        <v>210</v>
      </c>
      <c r="E104" s="104" t="s">
        <v>67</v>
      </c>
      <c r="F104" s="104" t="s">
        <v>71</v>
      </c>
      <c r="G104" s="110" t="s">
        <v>267</v>
      </c>
    </row>
    <row r="105" spans="2:7" ht="44.1" customHeight="1" thickBot="1" x14ac:dyDescent="0.3">
      <c r="B105" s="106">
        <v>16915</v>
      </c>
      <c r="C105" s="107">
        <v>1066517</v>
      </c>
      <c r="D105" s="108" t="s">
        <v>268</v>
      </c>
      <c r="E105" s="108" t="s">
        <v>67</v>
      </c>
      <c r="F105" s="108" t="s">
        <v>71</v>
      </c>
      <c r="G105" s="109" t="s">
        <v>269</v>
      </c>
    </row>
    <row r="106" spans="2:7" ht="44.1" customHeight="1" thickBot="1" x14ac:dyDescent="0.3">
      <c r="B106" s="102">
        <v>17068</v>
      </c>
      <c r="C106" s="103">
        <v>1067444</v>
      </c>
      <c r="D106" s="104" t="s">
        <v>270</v>
      </c>
      <c r="E106" s="104" t="s">
        <v>67</v>
      </c>
      <c r="F106" s="104" t="s">
        <v>71</v>
      </c>
      <c r="G106" s="110" t="s">
        <v>271</v>
      </c>
    </row>
    <row r="107" spans="2:7" ht="44.1" customHeight="1" thickBot="1" x14ac:dyDescent="0.3">
      <c r="B107" s="106">
        <v>17077</v>
      </c>
      <c r="C107" s="107">
        <v>1040267</v>
      </c>
      <c r="D107" s="108" t="s">
        <v>162</v>
      </c>
      <c r="E107" s="108" t="s">
        <v>67</v>
      </c>
      <c r="F107" s="108" t="s">
        <v>71</v>
      </c>
      <c r="G107" s="109" t="s">
        <v>272</v>
      </c>
    </row>
    <row r="108" spans="2:7" ht="44.1" customHeight="1" thickBot="1" x14ac:dyDescent="0.3">
      <c r="B108" s="102">
        <v>17176</v>
      </c>
      <c r="C108" s="103">
        <v>1067892</v>
      </c>
      <c r="D108" s="104" t="s">
        <v>273</v>
      </c>
      <c r="E108" s="104" t="s">
        <v>67</v>
      </c>
      <c r="F108" s="104" t="s">
        <v>265</v>
      </c>
      <c r="G108" s="110" t="s">
        <v>274</v>
      </c>
    </row>
    <row r="109" spans="2:7" ht="44.1" customHeight="1" thickBot="1" x14ac:dyDescent="0.3">
      <c r="B109" s="106">
        <v>17204</v>
      </c>
      <c r="C109" s="107">
        <v>1064632</v>
      </c>
      <c r="D109" s="108" t="s">
        <v>275</v>
      </c>
      <c r="E109" s="108" t="s">
        <v>67</v>
      </c>
      <c r="F109" s="108" t="s">
        <v>71</v>
      </c>
      <c r="G109" s="109" t="s">
        <v>276</v>
      </c>
    </row>
    <row r="110" spans="2:7" ht="100.5" hidden="1" thickBot="1" x14ac:dyDescent="0.3">
      <c r="B110" s="53">
        <v>17250</v>
      </c>
      <c r="C110" s="54">
        <v>2086134</v>
      </c>
      <c r="D110" s="55" t="s">
        <v>277</v>
      </c>
      <c r="E110" s="55" t="s">
        <v>67</v>
      </c>
      <c r="F110" s="55" t="s">
        <v>278</v>
      </c>
      <c r="G110" s="55" t="s">
        <v>279</v>
      </c>
    </row>
    <row r="111" spans="2:7" ht="44.1" customHeight="1" thickBot="1" x14ac:dyDescent="0.3">
      <c r="B111" s="106">
        <v>17480</v>
      </c>
      <c r="C111" s="107">
        <v>1069211</v>
      </c>
      <c r="D111" s="108" t="s">
        <v>280</v>
      </c>
      <c r="E111" s="108" t="s">
        <v>67</v>
      </c>
      <c r="F111" s="108" t="s">
        <v>71</v>
      </c>
      <c r="G111" s="111" t="s">
        <v>281</v>
      </c>
    </row>
    <row r="112" spans="2:7" ht="44.1" customHeight="1" thickBot="1" x14ac:dyDescent="0.3">
      <c r="B112" s="102">
        <v>17758</v>
      </c>
      <c r="C112" s="103">
        <v>1064577</v>
      </c>
      <c r="D112" s="104" t="s">
        <v>282</v>
      </c>
      <c r="E112" s="104" t="s">
        <v>67</v>
      </c>
      <c r="F112" s="104" t="s">
        <v>71</v>
      </c>
      <c r="G112" s="110" t="s">
        <v>283</v>
      </c>
    </row>
    <row r="113" spans="2:7" ht="44.1" customHeight="1" thickBot="1" x14ac:dyDescent="0.3">
      <c r="B113" s="106">
        <v>17764</v>
      </c>
      <c r="C113" s="107">
        <v>1070263</v>
      </c>
      <c r="D113" s="108" t="s">
        <v>284</v>
      </c>
      <c r="E113" s="108" t="s">
        <v>67</v>
      </c>
      <c r="F113" s="108" t="s">
        <v>71</v>
      </c>
      <c r="G113" s="109" t="s">
        <v>285</v>
      </c>
    </row>
    <row r="114" spans="2:7" ht="44.1" customHeight="1" thickBot="1" x14ac:dyDescent="0.3">
      <c r="B114" s="102">
        <v>17808</v>
      </c>
      <c r="C114" s="103">
        <v>1069832</v>
      </c>
      <c r="D114" s="104" t="s">
        <v>286</v>
      </c>
      <c r="E114" s="104" t="s">
        <v>67</v>
      </c>
      <c r="F114" s="104" t="s">
        <v>71</v>
      </c>
      <c r="G114" s="110" t="s">
        <v>287</v>
      </c>
    </row>
    <row r="115" spans="2:7" ht="44.1" customHeight="1" thickBot="1" x14ac:dyDescent="0.3">
      <c r="B115" s="106">
        <v>18117</v>
      </c>
      <c r="C115" s="107">
        <v>1070934</v>
      </c>
      <c r="D115" s="108" t="s">
        <v>288</v>
      </c>
      <c r="E115" s="108" t="s">
        <v>67</v>
      </c>
      <c r="F115" s="108" t="s">
        <v>71</v>
      </c>
      <c r="G115" s="109" t="s">
        <v>289</v>
      </c>
    </row>
    <row r="116" spans="2:7" ht="114.75" hidden="1" thickBot="1" x14ac:dyDescent="0.3">
      <c r="B116" s="53">
        <v>18187</v>
      </c>
      <c r="C116" s="54">
        <v>1072269</v>
      </c>
      <c r="D116" s="55" t="s">
        <v>290</v>
      </c>
      <c r="E116" s="55" t="s">
        <v>67</v>
      </c>
      <c r="F116" s="55" t="s">
        <v>78</v>
      </c>
      <c r="G116" s="55" t="s">
        <v>291</v>
      </c>
    </row>
    <row r="117" spans="2:7" ht="44.1" customHeight="1" thickBot="1" x14ac:dyDescent="0.3">
      <c r="B117" s="106">
        <v>18545</v>
      </c>
      <c r="C117" s="107">
        <v>1067691</v>
      </c>
      <c r="D117" s="108" t="s">
        <v>292</v>
      </c>
      <c r="E117" s="108" t="s">
        <v>67</v>
      </c>
      <c r="F117" s="108" t="s">
        <v>71</v>
      </c>
      <c r="G117" s="111" t="s">
        <v>293</v>
      </c>
    </row>
    <row r="118" spans="2:7" ht="44.1" customHeight="1" thickBot="1" x14ac:dyDescent="0.3">
      <c r="B118" s="102">
        <v>18702</v>
      </c>
      <c r="C118" s="103">
        <v>1093108</v>
      </c>
      <c r="D118" s="104" t="s">
        <v>294</v>
      </c>
      <c r="E118" s="104" t="s">
        <v>67</v>
      </c>
      <c r="F118" s="104" t="s">
        <v>71</v>
      </c>
      <c r="G118" s="110" t="s">
        <v>295</v>
      </c>
    </row>
    <row r="119" spans="2:7" ht="44.1" customHeight="1" thickBot="1" x14ac:dyDescent="0.3">
      <c r="B119" s="106">
        <v>18735</v>
      </c>
      <c r="C119" s="107">
        <v>1032729</v>
      </c>
      <c r="D119" s="108" t="s">
        <v>88</v>
      </c>
      <c r="E119" s="108" t="s">
        <v>67</v>
      </c>
      <c r="F119" s="108" t="s">
        <v>71</v>
      </c>
      <c r="G119" s="109" t="s">
        <v>296</v>
      </c>
    </row>
    <row r="120" spans="2:7" ht="44.1" customHeight="1" thickBot="1" x14ac:dyDescent="0.3">
      <c r="B120" s="102">
        <v>18929</v>
      </c>
      <c r="C120" s="103">
        <v>1082271</v>
      </c>
      <c r="D120" s="104" t="s">
        <v>297</v>
      </c>
      <c r="E120" s="104" t="s">
        <v>67</v>
      </c>
      <c r="F120" s="104" t="s">
        <v>71</v>
      </c>
      <c r="G120" s="110" t="s">
        <v>298</v>
      </c>
    </row>
    <row r="121" spans="2:7" ht="44.1" customHeight="1" thickBot="1" x14ac:dyDescent="0.3">
      <c r="B121" s="106">
        <v>19178</v>
      </c>
      <c r="C121" s="107">
        <v>1077356</v>
      </c>
      <c r="D121" s="108" t="s">
        <v>299</v>
      </c>
      <c r="E121" s="108" t="s">
        <v>67</v>
      </c>
      <c r="F121" s="108" t="s">
        <v>71</v>
      </c>
      <c r="G121" s="109" t="s">
        <v>300</v>
      </c>
    </row>
    <row r="122" spans="2:7" ht="44.1" customHeight="1" thickBot="1" x14ac:dyDescent="0.3">
      <c r="B122" s="102">
        <v>19277</v>
      </c>
      <c r="C122" s="103">
        <v>1078189</v>
      </c>
      <c r="D122" s="104" t="s">
        <v>301</v>
      </c>
      <c r="E122" s="104" t="s">
        <v>67</v>
      </c>
      <c r="F122" s="104" t="s">
        <v>71</v>
      </c>
      <c r="G122" s="110" t="s">
        <v>95</v>
      </c>
    </row>
    <row r="123" spans="2:7" ht="44.1" customHeight="1" thickBot="1" x14ac:dyDescent="0.3">
      <c r="B123" s="106">
        <v>19300</v>
      </c>
      <c r="C123" s="107">
        <v>1056442</v>
      </c>
      <c r="D123" s="108" t="s">
        <v>123</v>
      </c>
      <c r="E123" s="108" t="s">
        <v>67</v>
      </c>
      <c r="F123" s="108" t="s">
        <v>71</v>
      </c>
      <c r="G123" s="109" t="s">
        <v>302</v>
      </c>
    </row>
    <row r="124" spans="2:7" ht="44.1" customHeight="1" thickBot="1" x14ac:dyDescent="0.3">
      <c r="B124" s="102">
        <v>19658</v>
      </c>
      <c r="C124" s="103">
        <v>1088016</v>
      </c>
      <c r="D124" s="104" t="s">
        <v>303</v>
      </c>
      <c r="E124" s="104" t="s">
        <v>67</v>
      </c>
      <c r="F124" s="104" t="s">
        <v>71</v>
      </c>
      <c r="G124" s="110" t="s">
        <v>304</v>
      </c>
    </row>
    <row r="125" spans="2:7" ht="44.1" customHeight="1" thickBot="1" x14ac:dyDescent="0.3">
      <c r="B125" s="106">
        <v>19834</v>
      </c>
      <c r="C125" s="107">
        <v>2095214</v>
      </c>
      <c r="D125" s="108" t="s">
        <v>305</v>
      </c>
      <c r="E125" s="108" t="s">
        <v>67</v>
      </c>
      <c r="F125" s="108" t="s">
        <v>71</v>
      </c>
      <c r="G125" s="109" t="s">
        <v>306</v>
      </c>
    </row>
    <row r="126" spans="2:7" ht="44.1" customHeight="1" thickBot="1" x14ac:dyDescent="0.3">
      <c r="B126" s="102">
        <v>19898</v>
      </c>
      <c r="C126" s="103">
        <v>2098780</v>
      </c>
      <c r="D126" s="104" t="s">
        <v>307</v>
      </c>
      <c r="E126" s="104" t="s">
        <v>67</v>
      </c>
      <c r="F126" s="104" t="s">
        <v>71</v>
      </c>
      <c r="G126" s="110" t="s">
        <v>308</v>
      </c>
    </row>
    <row r="127" spans="2:7" ht="86.25" hidden="1" thickBot="1" x14ac:dyDescent="0.3">
      <c r="B127" s="50">
        <v>19899</v>
      </c>
      <c r="C127" s="51">
        <v>1090969</v>
      </c>
      <c r="D127" s="52" t="s">
        <v>309</v>
      </c>
      <c r="E127" s="52" t="s">
        <v>67</v>
      </c>
      <c r="F127" s="52" t="s">
        <v>310</v>
      </c>
      <c r="G127" s="52" t="s">
        <v>308</v>
      </c>
    </row>
    <row r="128" spans="2:7" ht="44.1" customHeight="1" thickBot="1" x14ac:dyDescent="0.3">
      <c r="B128" s="102">
        <v>20113</v>
      </c>
      <c r="C128" s="103">
        <v>1093390</v>
      </c>
      <c r="D128" s="104" t="s">
        <v>311</v>
      </c>
      <c r="E128" s="104" t="s">
        <v>67</v>
      </c>
      <c r="F128" s="104" t="s">
        <v>71</v>
      </c>
      <c r="G128" s="105" t="s">
        <v>312</v>
      </c>
    </row>
    <row r="129" spans="2:7" ht="44.1" customHeight="1" thickBot="1" x14ac:dyDescent="0.3">
      <c r="B129" s="106">
        <v>20151</v>
      </c>
      <c r="C129" s="107">
        <v>2090055</v>
      </c>
      <c r="D129" s="108" t="s">
        <v>313</v>
      </c>
      <c r="E129" s="108" t="s">
        <v>67</v>
      </c>
      <c r="F129" s="108" t="s">
        <v>71</v>
      </c>
      <c r="G129" s="109" t="s">
        <v>314</v>
      </c>
    </row>
    <row r="130" spans="2:7" ht="44.1" customHeight="1" thickBot="1" x14ac:dyDescent="0.3">
      <c r="B130" s="102">
        <v>20221</v>
      </c>
      <c r="C130" s="103">
        <v>2100881</v>
      </c>
      <c r="D130" s="104" t="s">
        <v>315</v>
      </c>
      <c r="E130" s="104" t="s">
        <v>67</v>
      </c>
      <c r="F130" s="104" t="s">
        <v>71</v>
      </c>
      <c r="G130" s="110" t="s">
        <v>316</v>
      </c>
    </row>
    <row r="131" spans="2:7" ht="44.1" customHeight="1" thickBot="1" x14ac:dyDescent="0.3">
      <c r="B131" s="106">
        <v>20366</v>
      </c>
      <c r="C131" s="107">
        <v>1065429</v>
      </c>
      <c r="D131" s="108" t="s">
        <v>210</v>
      </c>
      <c r="E131" s="108" t="s">
        <v>67</v>
      </c>
      <c r="F131" s="108" t="s">
        <v>71</v>
      </c>
      <c r="G131" s="109" t="s">
        <v>317</v>
      </c>
    </row>
    <row r="132" spans="2:7" ht="100.5" hidden="1" thickBot="1" x14ac:dyDescent="0.3">
      <c r="B132" s="53">
        <v>20439</v>
      </c>
      <c r="C132" s="54">
        <v>1109607</v>
      </c>
      <c r="D132" s="55" t="s">
        <v>284</v>
      </c>
      <c r="E132" s="55" t="s">
        <v>67</v>
      </c>
      <c r="F132" s="55" t="s">
        <v>318</v>
      </c>
      <c r="G132" s="55" t="s">
        <v>319</v>
      </c>
    </row>
    <row r="133" spans="2:7" ht="129" hidden="1" thickBot="1" x14ac:dyDescent="0.3">
      <c r="B133" s="50">
        <v>20440</v>
      </c>
      <c r="C133" s="51">
        <v>1109613</v>
      </c>
      <c r="D133" s="52" t="s">
        <v>284</v>
      </c>
      <c r="E133" s="52" t="s">
        <v>67</v>
      </c>
      <c r="F133" s="52" t="s">
        <v>318</v>
      </c>
      <c r="G133" s="52" t="s">
        <v>320</v>
      </c>
    </row>
    <row r="134" spans="2:7" ht="44.1" customHeight="1" thickBot="1" x14ac:dyDescent="0.3">
      <c r="B134" s="102">
        <v>20561</v>
      </c>
      <c r="C134" s="103">
        <v>1108077</v>
      </c>
      <c r="D134" s="104" t="s">
        <v>321</v>
      </c>
      <c r="E134" s="104" t="s">
        <v>67</v>
      </c>
      <c r="F134" s="104" t="s">
        <v>71</v>
      </c>
      <c r="G134" s="105" t="s">
        <v>322</v>
      </c>
    </row>
    <row r="135" spans="2:7" ht="44.1" customHeight="1" thickBot="1" x14ac:dyDescent="0.3">
      <c r="B135" s="106">
        <v>20827</v>
      </c>
      <c r="C135" s="107">
        <v>1040494</v>
      </c>
      <c r="D135" s="108" t="s">
        <v>323</v>
      </c>
      <c r="E135" s="108" t="s">
        <v>67</v>
      </c>
      <c r="F135" s="108" t="s">
        <v>71</v>
      </c>
      <c r="G135" s="109" t="s">
        <v>324</v>
      </c>
    </row>
    <row r="136" spans="2:7" ht="44.1" customHeight="1" thickBot="1" x14ac:dyDescent="0.3">
      <c r="B136" s="102">
        <v>20865</v>
      </c>
      <c r="C136" s="103">
        <v>1038791</v>
      </c>
      <c r="D136" s="104" t="s">
        <v>148</v>
      </c>
      <c r="E136" s="104" t="s">
        <v>67</v>
      </c>
      <c r="F136" s="104" t="s">
        <v>71</v>
      </c>
      <c r="G136" s="110" t="s">
        <v>325</v>
      </c>
    </row>
    <row r="137" spans="2:7" ht="44.1" customHeight="1" thickBot="1" x14ac:dyDescent="0.3">
      <c r="B137" s="106">
        <v>20983</v>
      </c>
      <c r="C137" s="107">
        <v>2083324</v>
      </c>
      <c r="D137" s="108" t="s">
        <v>326</v>
      </c>
      <c r="E137" s="108" t="s">
        <v>67</v>
      </c>
      <c r="F137" s="108" t="s">
        <v>71</v>
      </c>
      <c r="G137" s="109" t="s">
        <v>327</v>
      </c>
    </row>
    <row r="138" spans="2:7" ht="44.1" customHeight="1" thickBot="1" x14ac:dyDescent="0.3">
      <c r="B138" s="102">
        <v>21069</v>
      </c>
      <c r="C138" s="103">
        <v>2083424</v>
      </c>
      <c r="D138" s="104" t="s">
        <v>328</v>
      </c>
      <c r="E138" s="104" t="s">
        <v>67</v>
      </c>
      <c r="F138" s="104" t="s">
        <v>71</v>
      </c>
      <c r="G138" s="110" t="s">
        <v>329</v>
      </c>
    </row>
    <row r="139" spans="2:7" ht="114.75" hidden="1" thickBot="1" x14ac:dyDescent="0.3">
      <c r="B139" s="50">
        <v>21084</v>
      </c>
      <c r="C139" s="51">
        <v>1070263</v>
      </c>
      <c r="D139" s="52" t="s">
        <v>284</v>
      </c>
      <c r="E139" s="52" t="s">
        <v>67</v>
      </c>
      <c r="F139" s="52" t="s">
        <v>318</v>
      </c>
      <c r="G139" s="52" t="s">
        <v>330</v>
      </c>
    </row>
    <row r="140" spans="2:7" ht="44.1" customHeight="1" thickBot="1" x14ac:dyDescent="0.3">
      <c r="B140" s="102">
        <v>21170</v>
      </c>
      <c r="C140" s="103">
        <v>2084402</v>
      </c>
      <c r="D140" s="104" t="s">
        <v>331</v>
      </c>
      <c r="E140" s="104" t="s">
        <v>67</v>
      </c>
      <c r="F140" s="104" t="s">
        <v>71</v>
      </c>
      <c r="G140" s="105" t="s">
        <v>332</v>
      </c>
    </row>
    <row r="141" spans="2:7" ht="44.1" customHeight="1" thickBot="1" x14ac:dyDescent="0.3">
      <c r="B141" s="106">
        <v>21227</v>
      </c>
      <c r="C141" s="107">
        <v>2084675</v>
      </c>
      <c r="D141" s="108" t="s">
        <v>333</v>
      </c>
      <c r="E141" s="108" t="s">
        <v>67</v>
      </c>
      <c r="F141" s="108" t="s">
        <v>71</v>
      </c>
      <c r="G141" s="109" t="s">
        <v>334</v>
      </c>
    </row>
    <row r="142" spans="2:7" ht="44.1" customHeight="1" thickBot="1" x14ac:dyDescent="0.3">
      <c r="B142" s="102">
        <v>21417</v>
      </c>
      <c r="C142" s="103">
        <v>2111543</v>
      </c>
      <c r="D142" s="104" t="s">
        <v>335</v>
      </c>
      <c r="E142" s="104" t="s">
        <v>67</v>
      </c>
      <c r="F142" s="104" t="s">
        <v>71</v>
      </c>
      <c r="G142" s="110" t="s">
        <v>336</v>
      </c>
    </row>
    <row r="143" spans="2:7" ht="44.1" customHeight="1" thickBot="1" x14ac:dyDescent="0.3">
      <c r="B143" s="106">
        <v>21619</v>
      </c>
      <c r="C143" s="107">
        <v>2092852</v>
      </c>
      <c r="D143" s="108" t="s">
        <v>337</v>
      </c>
      <c r="E143" s="108" t="s">
        <v>67</v>
      </c>
      <c r="F143" s="108" t="s">
        <v>71</v>
      </c>
      <c r="G143" s="109" t="s">
        <v>338</v>
      </c>
    </row>
    <row r="144" spans="2:7" ht="44.1" customHeight="1" thickBot="1" x14ac:dyDescent="0.3">
      <c r="B144" s="102">
        <v>21724</v>
      </c>
      <c r="C144" s="103">
        <v>2087306</v>
      </c>
      <c r="D144" s="104" t="s">
        <v>339</v>
      </c>
      <c r="E144" s="104" t="s">
        <v>67</v>
      </c>
      <c r="F144" s="104" t="s">
        <v>71</v>
      </c>
      <c r="G144" s="110" t="s">
        <v>340</v>
      </c>
    </row>
    <row r="145" spans="2:7" ht="44.1" customHeight="1" thickBot="1" x14ac:dyDescent="0.3">
      <c r="B145" s="106">
        <v>22091</v>
      </c>
      <c r="C145" s="107">
        <v>2088944</v>
      </c>
      <c r="D145" s="108" t="s">
        <v>341</v>
      </c>
      <c r="E145" s="108" t="s">
        <v>67</v>
      </c>
      <c r="F145" s="108" t="s">
        <v>71</v>
      </c>
      <c r="G145" s="109" t="s">
        <v>342</v>
      </c>
    </row>
    <row r="146" spans="2:7" ht="44.1" customHeight="1" thickBot="1" x14ac:dyDescent="0.3">
      <c r="B146" s="102">
        <v>22150</v>
      </c>
      <c r="C146" s="103">
        <v>2088101</v>
      </c>
      <c r="D146" s="104" t="s">
        <v>343</v>
      </c>
      <c r="E146" s="104" t="s">
        <v>67</v>
      </c>
      <c r="F146" s="104" t="s">
        <v>71</v>
      </c>
      <c r="G146" s="110" t="s">
        <v>344</v>
      </c>
    </row>
    <row r="147" spans="2:7" ht="44.1" customHeight="1" thickBot="1" x14ac:dyDescent="0.3">
      <c r="B147" s="106">
        <v>22294</v>
      </c>
      <c r="C147" s="107">
        <v>1070263</v>
      </c>
      <c r="D147" s="108" t="s">
        <v>284</v>
      </c>
      <c r="E147" s="108" t="s">
        <v>67</v>
      </c>
      <c r="F147" s="108" t="s">
        <v>71</v>
      </c>
      <c r="G147" s="109" t="s">
        <v>345</v>
      </c>
    </row>
    <row r="148" spans="2:7" ht="44.1" customHeight="1" thickBot="1" x14ac:dyDescent="0.3">
      <c r="B148" s="102">
        <v>22297</v>
      </c>
      <c r="C148" s="103">
        <v>1031682</v>
      </c>
      <c r="D148" s="104" t="s">
        <v>346</v>
      </c>
      <c r="E148" s="104" t="s">
        <v>67</v>
      </c>
      <c r="F148" s="104" t="s">
        <v>71</v>
      </c>
      <c r="G148" s="110" t="s">
        <v>347</v>
      </c>
    </row>
    <row r="149" spans="2:7" ht="44.1" customHeight="1" thickBot="1" x14ac:dyDescent="0.3">
      <c r="B149" s="106">
        <v>22327</v>
      </c>
      <c r="C149" s="107">
        <v>2090055</v>
      </c>
      <c r="D149" s="108" t="s">
        <v>313</v>
      </c>
      <c r="E149" s="108" t="s">
        <v>67</v>
      </c>
      <c r="F149" s="108" t="s">
        <v>71</v>
      </c>
      <c r="G149" s="109" t="s">
        <v>348</v>
      </c>
    </row>
    <row r="150" spans="2:7" ht="44.1" customHeight="1" thickBot="1" x14ac:dyDescent="0.3">
      <c r="B150" s="102">
        <v>22713</v>
      </c>
      <c r="C150" s="103">
        <v>2141566</v>
      </c>
      <c r="D150" s="104" t="s">
        <v>349</v>
      </c>
      <c r="E150" s="104" t="s">
        <v>67</v>
      </c>
      <c r="F150" s="104" t="s">
        <v>71</v>
      </c>
      <c r="G150" s="110" t="s">
        <v>350</v>
      </c>
    </row>
    <row r="151" spans="2:7" ht="44.1" customHeight="1" thickBot="1" x14ac:dyDescent="0.3">
      <c r="B151" s="106">
        <v>22716</v>
      </c>
      <c r="C151" s="107">
        <v>2091408</v>
      </c>
      <c r="D151" s="108" t="s">
        <v>351</v>
      </c>
      <c r="E151" s="108" t="s">
        <v>67</v>
      </c>
      <c r="F151" s="108" t="s">
        <v>71</v>
      </c>
      <c r="G151" s="109" t="s">
        <v>352</v>
      </c>
    </row>
    <row r="152" spans="2:7" ht="44.1" customHeight="1" thickBot="1" x14ac:dyDescent="0.3">
      <c r="B152" s="102">
        <v>22809</v>
      </c>
      <c r="C152" s="103">
        <v>2091749</v>
      </c>
      <c r="D152" s="104" t="s">
        <v>353</v>
      </c>
      <c r="E152" s="104" t="s">
        <v>67</v>
      </c>
      <c r="F152" s="104" t="s">
        <v>71</v>
      </c>
      <c r="G152" s="110" t="s">
        <v>354</v>
      </c>
    </row>
    <row r="153" spans="2:7" ht="44.1" customHeight="1" thickBot="1" x14ac:dyDescent="0.3">
      <c r="B153" s="106">
        <v>23122</v>
      </c>
      <c r="C153" s="107">
        <v>2119742</v>
      </c>
      <c r="D153" s="108" t="s">
        <v>355</v>
      </c>
      <c r="E153" s="108" t="s">
        <v>67</v>
      </c>
      <c r="F153" s="108" t="s">
        <v>71</v>
      </c>
      <c r="G153" s="109" t="s">
        <v>356</v>
      </c>
    </row>
    <row r="154" spans="2:7" ht="44.1" customHeight="1" thickBot="1" x14ac:dyDescent="0.3">
      <c r="B154" s="102">
        <v>23455</v>
      </c>
      <c r="C154" s="103">
        <v>2093844</v>
      </c>
      <c r="D154" s="104" t="s">
        <v>357</v>
      </c>
      <c r="E154" s="104" t="s">
        <v>67</v>
      </c>
      <c r="F154" s="104" t="s">
        <v>71</v>
      </c>
      <c r="G154" s="110" t="s">
        <v>358</v>
      </c>
    </row>
    <row r="155" spans="2:7" ht="44.1" customHeight="1" thickBot="1" x14ac:dyDescent="0.3">
      <c r="B155" s="106">
        <v>23468</v>
      </c>
      <c r="C155" s="107">
        <v>2175652</v>
      </c>
      <c r="D155" s="108" t="s">
        <v>359</v>
      </c>
      <c r="E155" s="108" t="s">
        <v>67</v>
      </c>
      <c r="F155" s="108" t="s">
        <v>71</v>
      </c>
      <c r="G155" s="109" t="s">
        <v>360</v>
      </c>
    </row>
    <row r="156" spans="2:7" ht="100.5" hidden="1" thickBot="1" x14ac:dyDescent="0.3">
      <c r="B156" s="53">
        <v>23627</v>
      </c>
      <c r="C156" s="54">
        <v>2094627</v>
      </c>
      <c r="D156" s="55" t="s">
        <v>361</v>
      </c>
      <c r="E156" s="55" t="s">
        <v>67</v>
      </c>
      <c r="F156" s="55" t="s">
        <v>318</v>
      </c>
      <c r="G156" s="55" t="s">
        <v>362</v>
      </c>
    </row>
    <row r="157" spans="2:7" ht="44.1" customHeight="1" thickBot="1" x14ac:dyDescent="0.3">
      <c r="B157" s="106">
        <v>23652</v>
      </c>
      <c r="C157" s="107">
        <v>2094860</v>
      </c>
      <c r="D157" s="108" t="s">
        <v>363</v>
      </c>
      <c r="E157" s="108" t="s">
        <v>67</v>
      </c>
      <c r="F157" s="108" t="s">
        <v>71</v>
      </c>
      <c r="G157" s="111" t="s">
        <v>364</v>
      </c>
    </row>
    <row r="158" spans="2:7" ht="44.1" customHeight="1" thickBot="1" x14ac:dyDescent="0.3">
      <c r="B158" s="102">
        <v>23694</v>
      </c>
      <c r="C158" s="103">
        <v>2094945</v>
      </c>
      <c r="D158" s="104" t="s">
        <v>365</v>
      </c>
      <c r="E158" s="104" t="s">
        <v>67</v>
      </c>
      <c r="F158" s="104" t="s">
        <v>71</v>
      </c>
      <c r="G158" s="110" t="s">
        <v>366</v>
      </c>
    </row>
    <row r="159" spans="2:7" ht="44.1" customHeight="1" thickBot="1" x14ac:dyDescent="0.3">
      <c r="B159" s="106">
        <v>23777</v>
      </c>
      <c r="C159" s="107">
        <v>1065302</v>
      </c>
      <c r="D159" s="108" t="s">
        <v>75</v>
      </c>
      <c r="E159" s="108" t="s">
        <v>67</v>
      </c>
      <c r="F159" s="108" t="s">
        <v>71</v>
      </c>
      <c r="G159" s="109" t="s">
        <v>367</v>
      </c>
    </row>
    <row r="160" spans="2:7" ht="44.1" customHeight="1" thickBot="1" x14ac:dyDescent="0.3">
      <c r="B160" s="102">
        <v>23810</v>
      </c>
      <c r="C160" s="103">
        <v>1042820</v>
      </c>
      <c r="D160" s="104" t="s">
        <v>188</v>
      </c>
      <c r="E160" s="104" t="s">
        <v>67</v>
      </c>
      <c r="F160" s="104" t="s">
        <v>71</v>
      </c>
      <c r="G160" s="110" t="s">
        <v>368</v>
      </c>
    </row>
    <row r="161" spans="2:7" ht="44.1" customHeight="1" thickBot="1" x14ac:dyDescent="0.3">
      <c r="B161" s="106">
        <v>23813</v>
      </c>
      <c r="C161" s="107">
        <v>2164234</v>
      </c>
      <c r="D161" s="108" t="s">
        <v>184</v>
      </c>
      <c r="E161" s="108" t="s">
        <v>67</v>
      </c>
      <c r="F161" s="108" t="s">
        <v>71</v>
      </c>
      <c r="G161" s="109" t="s">
        <v>369</v>
      </c>
    </row>
    <row r="162" spans="2:7" ht="44.1" customHeight="1" thickBot="1" x14ac:dyDescent="0.3">
      <c r="B162" s="102">
        <v>23821</v>
      </c>
      <c r="C162" s="103">
        <v>2092987</v>
      </c>
      <c r="D162" s="104" t="s">
        <v>370</v>
      </c>
      <c r="E162" s="104" t="s">
        <v>67</v>
      </c>
      <c r="F162" s="104" t="s">
        <v>71</v>
      </c>
      <c r="G162" s="110" t="s">
        <v>371</v>
      </c>
    </row>
    <row r="163" spans="2:7" ht="44.1" customHeight="1" thickBot="1" x14ac:dyDescent="0.3">
      <c r="B163" s="106">
        <v>23934</v>
      </c>
      <c r="C163" s="107">
        <v>2129064</v>
      </c>
      <c r="D163" s="108" t="s">
        <v>372</v>
      </c>
      <c r="E163" s="108" t="s">
        <v>67</v>
      </c>
      <c r="F163" s="108" t="s">
        <v>71</v>
      </c>
      <c r="G163" s="109" t="s">
        <v>373</v>
      </c>
    </row>
    <row r="164" spans="2:7" ht="44.1" customHeight="1" thickBot="1" x14ac:dyDescent="0.3">
      <c r="B164" s="102">
        <v>23966</v>
      </c>
      <c r="C164" s="103">
        <v>2096072</v>
      </c>
      <c r="D164" s="104" t="s">
        <v>374</v>
      </c>
      <c r="E164" s="104" t="s">
        <v>67</v>
      </c>
      <c r="F164" s="104" t="s">
        <v>71</v>
      </c>
      <c r="G164" s="110" t="s">
        <v>375</v>
      </c>
    </row>
    <row r="165" spans="2:7" ht="44.1" customHeight="1" thickBot="1" x14ac:dyDescent="0.3">
      <c r="B165" s="106">
        <v>24049</v>
      </c>
      <c r="C165" s="107">
        <v>2096387</v>
      </c>
      <c r="D165" s="108" t="s">
        <v>376</v>
      </c>
      <c r="E165" s="108" t="s">
        <v>67</v>
      </c>
      <c r="F165" s="108" t="s">
        <v>71</v>
      </c>
      <c r="G165" s="109" t="s">
        <v>377</v>
      </c>
    </row>
    <row r="166" spans="2:7" ht="44.1" customHeight="1" thickBot="1" x14ac:dyDescent="0.3">
      <c r="B166" s="102">
        <v>24097</v>
      </c>
      <c r="C166" s="103">
        <v>1043289</v>
      </c>
      <c r="D166" s="104" t="s">
        <v>378</v>
      </c>
      <c r="E166" s="104" t="s">
        <v>67</v>
      </c>
      <c r="F166" s="104" t="s">
        <v>71</v>
      </c>
      <c r="G166" s="110" t="s">
        <v>379</v>
      </c>
    </row>
    <row r="167" spans="2:7" ht="44.1" customHeight="1" thickBot="1" x14ac:dyDescent="0.3">
      <c r="B167" s="106">
        <v>24238</v>
      </c>
      <c r="C167" s="107">
        <v>2098019</v>
      </c>
      <c r="D167" s="108" t="s">
        <v>380</v>
      </c>
      <c r="E167" s="108" t="s">
        <v>67</v>
      </c>
      <c r="F167" s="108" t="s">
        <v>71</v>
      </c>
      <c r="G167" s="109" t="s">
        <v>381</v>
      </c>
    </row>
    <row r="168" spans="2:7" ht="44.1" customHeight="1" thickBot="1" x14ac:dyDescent="0.3">
      <c r="B168" s="102">
        <v>24383</v>
      </c>
      <c r="C168" s="103">
        <v>2098768</v>
      </c>
      <c r="D168" s="104" t="s">
        <v>382</v>
      </c>
      <c r="E168" s="104" t="s">
        <v>67</v>
      </c>
      <c r="F168" s="104" t="s">
        <v>71</v>
      </c>
      <c r="G168" s="110" t="s">
        <v>383</v>
      </c>
    </row>
    <row r="169" spans="2:7" ht="44.1" customHeight="1" thickBot="1" x14ac:dyDescent="0.3">
      <c r="B169" s="106">
        <v>24541</v>
      </c>
      <c r="C169" s="107">
        <v>2097118</v>
      </c>
      <c r="D169" s="108" t="s">
        <v>384</v>
      </c>
      <c r="E169" s="108" t="s">
        <v>67</v>
      </c>
      <c r="F169" s="108" t="s">
        <v>265</v>
      </c>
      <c r="G169" s="109" t="s">
        <v>385</v>
      </c>
    </row>
    <row r="170" spans="2:7" ht="44.1" customHeight="1" thickBot="1" x14ac:dyDescent="0.3">
      <c r="B170" s="102">
        <v>24870</v>
      </c>
      <c r="C170" s="103">
        <v>2122396</v>
      </c>
      <c r="D170" s="104" t="s">
        <v>386</v>
      </c>
      <c r="E170" s="104" t="s">
        <v>67</v>
      </c>
      <c r="F170" s="104" t="s">
        <v>71</v>
      </c>
      <c r="G170" s="110" t="s">
        <v>387</v>
      </c>
    </row>
    <row r="171" spans="2:7" ht="114.75" hidden="1" thickBot="1" x14ac:dyDescent="0.3">
      <c r="B171" s="50">
        <v>25169</v>
      </c>
      <c r="C171" s="51">
        <v>2102968</v>
      </c>
      <c r="D171" s="52" t="s">
        <v>388</v>
      </c>
      <c r="E171" s="52" t="s">
        <v>67</v>
      </c>
      <c r="F171" s="52" t="s">
        <v>318</v>
      </c>
      <c r="G171" s="52" t="s">
        <v>389</v>
      </c>
    </row>
    <row r="172" spans="2:7" ht="44.1" customHeight="1" thickBot="1" x14ac:dyDescent="0.3">
      <c r="B172" s="102">
        <v>25190</v>
      </c>
      <c r="C172" s="103">
        <v>2101719</v>
      </c>
      <c r="D172" s="104" t="s">
        <v>390</v>
      </c>
      <c r="E172" s="104" t="s">
        <v>67</v>
      </c>
      <c r="F172" s="104" t="s">
        <v>71</v>
      </c>
      <c r="G172" s="105" t="s">
        <v>391</v>
      </c>
    </row>
    <row r="173" spans="2:7" ht="44.1" customHeight="1" thickBot="1" x14ac:dyDescent="0.3">
      <c r="B173" s="106">
        <v>25309</v>
      </c>
      <c r="C173" s="107">
        <v>2104068</v>
      </c>
      <c r="D173" s="108" t="s">
        <v>392</v>
      </c>
      <c r="E173" s="108" t="s">
        <v>67</v>
      </c>
      <c r="F173" s="108" t="s">
        <v>71</v>
      </c>
      <c r="G173" s="109" t="s">
        <v>393</v>
      </c>
    </row>
    <row r="174" spans="2:7" ht="44.1" customHeight="1" thickBot="1" x14ac:dyDescent="0.3">
      <c r="B174" s="102">
        <v>25324</v>
      </c>
      <c r="C174" s="103">
        <v>2104183</v>
      </c>
      <c r="D174" s="104" t="s">
        <v>184</v>
      </c>
      <c r="E174" s="104" t="s">
        <v>67</v>
      </c>
      <c r="F174" s="104" t="s">
        <v>71</v>
      </c>
      <c r="G174" s="110" t="s">
        <v>394</v>
      </c>
    </row>
    <row r="175" spans="2:7" ht="44.1" customHeight="1" thickBot="1" x14ac:dyDescent="0.3">
      <c r="B175" s="106">
        <v>25442</v>
      </c>
      <c r="C175" s="107">
        <v>2105381</v>
      </c>
      <c r="D175" s="108" t="s">
        <v>395</v>
      </c>
      <c r="E175" s="108" t="s">
        <v>67</v>
      </c>
      <c r="F175" s="108" t="s">
        <v>71</v>
      </c>
      <c r="G175" s="109" t="s">
        <v>396</v>
      </c>
    </row>
    <row r="176" spans="2:7" ht="44.1" customHeight="1" thickBot="1" x14ac:dyDescent="0.3">
      <c r="B176" s="102">
        <v>25902</v>
      </c>
      <c r="C176" s="103">
        <v>2108036</v>
      </c>
      <c r="D176" s="104" t="s">
        <v>397</v>
      </c>
      <c r="E176" s="104" t="s">
        <v>67</v>
      </c>
      <c r="F176" s="104" t="s">
        <v>71</v>
      </c>
      <c r="G176" s="110" t="s">
        <v>398</v>
      </c>
    </row>
    <row r="177" spans="2:7" ht="44.1" customHeight="1" thickBot="1" x14ac:dyDescent="0.3">
      <c r="B177" s="106">
        <v>26251</v>
      </c>
      <c r="C177" s="107">
        <v>1035647</v>
      </c>
      <c r="D177" s="108" t="s">
        <v>125</v>
      </c>
      <c r="E177" s="108" t="s">
        <v>67</v>
      </c>
      <c r="F177" s="108" t="s">
        <v>71</v>
      </c>
      <c r="G177" s="109" t="s">
        <v>228</v>
      </c>
    </row>
    <row r="178" spans="2:7" ht="114.75" hidden="1" thickBot="1" x14ac:dyDescent="0.3">
      <c r="B178" s="53">
        <v>26721</v>
      </c>
      <c r="C178" s="54">
        <v>2111965</v>
      </c>
      <c r="D178" s="55" t="s">
        <v>399</v>
      </c>
      <c r="E178" s="55" t="s">
        <v>67</v>
      </c>
      <c r="F178" s="55" t="s">
        <v>318</v>
      </c>
      <c r="G178" s="55" t="s">
        <v>400</v>
      </c>
    </row>
    <row r="179" spans="2:7" ht="44.1" customHeight="1" thickBot="1" x14ac:dyDescent="0.3">
      <c r="B179" s="106">
        <v>27096</v>
      </c>
      <c r="C179" s="107">
        <v>1033365</v>
      </c>
      <c r="D179" s="108" t="s">
        <v>212</v>
      </c>
      <c r="E179" s="108" t="s">
        <v>67</v>
      </c>
      <c r="F179" s="108" t="s">
        <v>71</v>
      </c>
      <c r="G179" s="111" t="s">
        <v>401</v>
      </c>
    </row>
    <row r="180" spans="2:7" ht="129" hidden="1" thickBot="1" x14ac:dyDescent="0.3">
      <c r="B180" s="53">
        <v>27199</v>
      </c>
      <c r="C180" s="54">
        <v>2114743</v>
      </c>
      <c r="D180" s="55" t="s">
        <v>402</v>
      </c>
      <c r="E180" s="55" t="s">
        <v>67</v>
      </c>
      <c r="F180" s="55" t="s">
        <v>318</v>
      </c>
      <c r="G180" s="55" t="s">
        <v>403</v>
      </c>
    </row>
    <row r="181" spans="2:7" ht="100.5" hidden="1" thickBot="1" x14ac:dyDescent="0.3">
      <c r="B181" s="50">
        <v>27317</v>
      </c>
      <c r="C181" s="51">
        <v>2115576</v>
      </c>
      <c r="D181" s="52" t="s">
        <v>404</v>
      </c>
      <c r="E181" s="52" t="s">
        <v>67</v>
      </c>
      <c r="F181" s="52" t="s">
        <v>318</v>
      </c>
      <c r="G181" s="52" t="s">
        <v>405</v>
      </c>
    </row>
    <row r="182" spans="2:7" ht="44.1" customHeight="1" thickBot="1" x14ac:dyDescent="0.3">
      <c r="B182" s="102">
        <v>27522</v>
      </c>
      <c r="C182" s="103">
        <v>2116208</v>
      </c>
      <c r="D182" s="104" t="s">
        <v>406</v>
      </c>
      <c r="E182" s="104" t="s">
        <v>67</v>
      </c>
      <c r="F182" s="104" t="s">
        <v>71</v>
      </c>
      <c r="G182" s="105" t="s">
        <v>407</v>
      </c>
    </row>
    <row r="183" spans="2:7" ht="44.1" customHeight="1" thickBot="1" x14ac:dyDescent="0.3">
      <c r="B183" s="106">
        <v>27532</v>
      </c>
      <c r="C183" s="107">
        <v>2111699</v>
      </c>
      <c r="D183" s="108" t="s">
        <v>408</v>
      </c>
      <c r="E183" s="108" t="s">
        <v>67</v>
      </c>
      <c r="F183" s="108" t="s">
        <v>265</v>
      </c>
      <c r="G183" s="109" t="s">
        <v>409</v>
      </c>
    </row>
    <row r="184" spans="2:7" ht="44.1" customHeight="1" thickBot="1" x14ac:dyDescent="0.3">
      <c r="B184" s="102">
        <v>28012</v>
      </c>
      <c r="C184" s="103">
        <v>1054744</v>
      </c>
      <c r="D184" s="104" t="s">
        <v>233</v>
      </c>
      <c r="E184" s="104" t="s">
        <v>67</v>
      </c>
      <c r="F184" s="104" t="s">
        <v>71</v>
      </c>
      <c r="G184" s="110" t="s">
        <v>410</v>
      </c>
    </row>
    <row r="185" spans="2:7" ht="44.1" customHeight="1" thickBot="1" x14ac:dyDescent="0.3">
      <c r="B185" s="106">
        <v>28093</v>
      </c>
      <c r="C185" s="107">
        <v>1036588</v>
      </c>
      <c r="D185" s="108" t="s">
        <v>127</v>
      </c>
      <c r="E185" s="108" t="s">
        <v>67</v>
      </c>
      <c r="F185" s="108" t="s">
        <v>265</v>
      </c>
      <c r="G185" s="109" t="s">
        <v>411</v>
      </c>
    </row>
    <row r="186" spans="2:7" ht="44.1" customHeight="1" thickBot="1" x14ac:dyDescent="0.3">
      <c r="B186" s="102">
        <v>28899</v>
      </c>
      <c r="C186" s="103">
        <v>2125467</v>
      </c>
      <c r="D186" s="104" t="s">
        <v>412</v>
      </c>
      <c r="E186" s="104" t="s">
        <v>67</v>
      </c>
      <c r="F186" s="104" t="s">
        <v>71</v>
      </c>
      <c r="G186" s="110" t="s">
        <v>413</v>
      </c>
    </row>
    <row r="187" spans="2:7" ht="44.1" customHeight="1" thickBot="1" x14ac:dyDescent="0.3">
      <c r="B187" s="106">
        <v>28917</v>
      </c>
      <c r="C187" s="107">
        <v>2125636</v>
      </c>
      <c r="D187" s="108" t="s">
        <v>414</v>
      </c>
      <c r="E187" s="108" t="s">
        <v>67</v>
      </c>
      <c r="F187" s="108" t="s">
        <v>71</v>
      </c>
      <c r="G187" s="109" t="s">
        <v>415</v>
      </c>
    </row>
    <row r="188" spans="2:7" ht="100.5" hidden="1" thickBot="1" x14ac:dyDescent="0.3">
      <c r="B188" s="53">
        <v>29084</v>
      </c>
      <c r="C188" s="54">
        <v>2111155</v>
      </c>
      <c r="D188" s="55" t="s">
        <v>416</v>
      </c>
      <c r="E188" s="55" t="s">
        <v>67</v>
      </c>
      <c r="F188" s="55" t="s">
        <v>318</v>
      </c>
      <c r="G188" s="55" t="s">
        <v>417</v>
      </c>
    </row>
    <row r="189" spans="2:7" ht="129" hidden="1" thickBot="1" x14ac:dyDescent="0.3">
      <c r="B189" s="50">
        <v>29087</v>
      </c>
      <c r="C189" s="51">
        <v>2126763</v>
      </c>
      <c r="D189" s="52" t="s">
        <v>418</v>
      </c>
      <c r="E189" s="52" t="s">
        <v>67</v>
      </c>
      <c r="F189" s="52" t="s">
        <v>419</v>
      </c>
      <c r="G189" s="52" t="s">
        <v>420</v>
      </c>
    </row>
    <row r="190" spans="2:7" ht="114.75" hidden="1" thickBot="1" x14ac:dyDescent="0.3">
      <c r="B190" s="53">
        <v>29095</v>
      </c>
      <c r="C190" s="54">
        <v>2126889</v>
      </c>
      <c r="D190" s="55" t="s">
        <v>421</v>
      </c>
      <c r="E190" s="55" t="s">
        <v>67</v>
      </c>
      <c r="F190" s="55" t="s">
        <v>318</v>
      </c>
      <c r="G190" s="55" t="s">
        <v>422</v>
      </c>
    </row>
    <row r="191" spans="2:7" ht="44.1" customHeight="1" thickBot="1" x14ac:dyDescent="0.3">
      <c r="B191" s="106">
        <v>29266</v>
      </c>
      <c r="C191" s="107">
        <v>2127813</v>
      </c>
      <c r="D191" s="108" t="s">
        <v>423</v>
      </c>
      <c r="E191" s="108" t="s">
        <v>67</v>
      </c>
      <c r="F191" s="108" t="s">
        <v>71</v>
      </c>
      <c r="G191" s="111" t="s">
        <v>424</v>
      </c>
    </row>
    <row r="192" spans="2:7" ht="44.1" customHeight="1" thickBot="1" x14ac:dyDescent="0.3">
      <c r="B192" s="102">
        <v>29341</v>
      </c>
      <c r="C192" s="103">
        <v>2128444</v>
      </c>
      <c r="D192" s="104" t="s">
        <v>425</v>
      </c>
      <c r="E192" s="104" t="s">
        <v>67</v>
      </c>
      <c r="F192" s="104" t="s">
        <v>71</v>
      </c>
      <c r="G192" s="110" t="s">
        <v>426</v>
      </c>
    </row>
    <row r="193" spans="2:7" ht="114.75" hidden="1" thickBot="1" x14ac:dyDescent="0.3">
      <c r="B193" s="50">
        <v>29422</v>
      </c>
      <c r="C193" s="51">
        <v>2128909</v>
      </c>
      <c r="D193" s="52" t="s">
        <v>427</v>
      </c>
      <c r="E193" s="52" t="s">
        <v>67</v>
      </c>
      <c r="F193" s="52" t="s">
        <v>318</v>
      </c>
      <c r="G193" s="52" t="s">
        <v>428</v>
      </c>
    </row>
    <row r="194" spans="2:7" ht="44.1" customHeight="1" thickBot="1" x14ac:dyDescent="0.3">
      <c r="B194" s="102">
        <v>29564</v>
      </c>
      <c r="C194" s="103">
        <v>1051864</v>
      </c>
      <c r="D194" s="104" t="s">
        <v>229</v>
      </c>
      <c r="E194" s="104" t="s">
        <v>67</v>
      </c>
      <c r="F194" s="104" t="s">
        <v>71</v>
      </c>
      <c r="G194" s="105" t="s">
        <v>429</v>
      </c>
    </row>
    <row r="195" spans="2:7" ht="44.1" customHeight="1" thickBot="1" x14ac:dyDescent="0.3">
      <c r="B195" s="106">
        <v>29768</v>
      </c>
      <c r="C195" s="107">
        <v>2121975</v>
      </c>
      <c r="D195" s="108" t="s">
        <v>430</v>
      </c>
      <c r="E195" s="108" t="s">
        <v>67</v>
      </c>
      <c r="F195" s="108" t="s">
        <v>71</v>
      </c>
      <c r="G195" s="109" t="s">
        <v>431</v>
      </c>
    </row>
    <row r="196" spans="2:7" ht="86.25" hidden="1" thickBot="1" x14ac:dyDescent="0.3">
      <c r="B196" s="53">
        <v>29874</v>
      </c>
      <c r="C196" s="54">
        <v>2131856</v>
      </c>
      <c r="D196" s="55" t="s">
        <v>432</v>
      </c>
      <c r="E196" s="55" t="s">
        <v>67</v>
      </c>
      <c r="F196" s="55" t="s">
        <v>318</v>
      </c>
      <c r="G196" s="55" t="s">
        <v>433</v>
      </c>
    </row>
    <row r="197" spans="2:7" ht="44.1" customHeight="1" thickBot="1" x14ac:dyDescent="0.3">
      <c r="B197" s="106">
        <v>30153</v>
      </c>
      <c r="C197" s="107">
        <v>1038791</v>
      </c>
      <c r="D197" s="108" t="s">
        <v>148</v>
      </c>
      <c r="E197" s="108" t="s">
        <v>67</v>
      </c>
      <c r="F197" s="108" t="s">
        <v>71</v>
      </c>
      <c r="G197" s="111" t="s">
        <v>434</v>
      </c>
    </row>
    <row r="198" spans="2:7" ht="100.5" hidden="1" thickBot="1" x14ac:dyDescent="0.3">
      <c r="B198" s="53">
        <v>30156</v>
      </c>
      <c r="C198" s="54">
        <v>1038791</v>
      </c>
      <c r="D198" s="55" t="s">
        <v>148</v>
      </c>
      <c r="E198" s="55" t="s">
        <v>67</v>
      </c>
      <c r="F198" s="55" t="s">
        <v>318</v>
      </c>
      <c r="G198" s="55" t="s">
        <v>435</v>
      </c>
    </row>
    <row r="199" spans="2:7" ht="129" hidden="1" thickBot="1" x14ac:dyDescent="0.3">
      <c r="B199" s="50">
        <v>30362</v>
      </c>
      <c r="C199" s="51">
        <v>2135771</v>
      </c>
      <c r="D199" s="52" t="s">
        <v>436</v>
      </c>
      <c r="E199" s="52" t="s">
        <v>67</v>
      </c>
      <c r="F199" s="52" t="s">
        <v>318</v>
      </c>
      <c r="G199" s="52" t="s">
        <v>437</v>
      </c>
    </row>
    <row r="200" spans="2:7" ht="129" hidden="1" thickBot="1" x14ac:dyDescent="0.3">
      <c r="B200" s="53">
        <v>30459</v>
      </c>
      <c r="C200" s="54">
        <v>2136366</v>
      </c>
      <c r="D200" s="55" t="s">
        <v>184</v>
      </c>
      <c r="E200" s="55" t="s">
        <v>67</v>
      </c>
      <c r="F200" s="55" t="s">
        <v>318</v>
      </c>
      <c r="G200" s="55" t="s">
        <v>438</v>
      </c>
    </row>
    <row r="201" spans="2:7" ht="44.1" customHeight="1" thickBot="1" x14ac:dyDescent="0.3">
      <c r="B201" s="106">
        <v>30563</v>
      </c>
      <c r="C201" s="107">
        <v>2136975</v>
      </c>
      <c r="D201" s="108" t="s">
        <v>439</v>
      </c>
      <c r="E201" s="108" t="s">
        <v>67</v>
      </c>
      <c r="F201" s="108" t="s">
        <v>71</v>
      </c>
      <c r="G201" s="111" t="s">
        <v>440</v>
      </c>
    </row>
    <row r="202" spans="2:7" ht="44.1" customHeight="1" thickBot="1" x14ac:dyDescent="0.3">
      <c r="B202" s="102">
        <v>30593</v>
      </c>
      <c r="C202" s="103">
        <v>2086134</v>
      </c>
      <c r="D202" s="104" t="s">
        <v>277</v>
      </c>
      <c r="E202" s="104" t="s">
        <v>67</v>
      </c>
      <c r="F202" s="104" t="s">
        <v>71</v>
      </c>
      <c r="G202" s="110" t="s">
        <v>441</v>
      </c>
    </row>
    <row r="203" spans="2:7" ht="44.1" customHeight="1" thickBot="1" x14ac:dyDescent="0.3">
      <c r="B203" s="106">
        <v>30783</v>
      </c>
      <c r="C203" s="107">
        <v>2124851</v>
      </c>
      <c r="D203" s="108" t="s">
        <v>442</v>
      </c>
      <c r="E203" s="108" t="s">
        <v>67</v>
      </c>
      <c r="F203" s="108" t="s">
        <v>265</v>
      </c>
      <c r="G203" s="109" t="s">
        <v>443</v>
      </c>
    </row>
    <row r="204" spans="2:7" ht="171.75" hidden="1" thickBot="1" x14ac:dyDescent="0.3">
      <c r="B204" s="53">
        <v>30822</v>
      </c>
      <c r="C204" s="54">
        <v>2138622</v>
      </c>
      <c r="D204" s="55" t="s">
        <v>444</v>
      </c>
      <c r="E204" s="55" t="s">
        <v>67</v>
      </c>
      <c r="F204" s="55" t="s">
        <v>318</v>
      </c>
      <c r="G204" s="55" t="s">
        <v>445</v>
      </c>
    </row>
    <row r="205" spans="2:7" ht="44.1" customHeight="1" thickBot="1" x14ac:dyDescent="0.3">
      <c r="B205" s="106">
        <v>30838</v>
      </c>
      <c r="C205" s="107">
        <v>2138318</v>
      </c>
      <c r="D205" s="108" t="s">
        <v>446</v>
      </c>
      <c r="E205" s="108" t="s">
        <v>67</v>
      </c>
      <c r="F205" s="108" t="s">
        <v>71</v>
      </c>
      <c r="G205" s="111" t="s">
        <v>447</v>
      </c>
    </row>
    <row r="206" spans="2:7" ht="44.1" customHeight="1" thickBot="1" x14ac:dyDescent="0.3">
      <c r="B206" s="102">
        <v>30974</v>
      </c>
      <c r="C206" s="103">
        <v>2139373</v>
      </c>
      <c r="D206" s="104" t="s">
        <v>448</v>
      </c>
      <c r="E206" s="104" t="s">
        <v>67</v>
      </c>
      <c r="F206" s="104" t="s">
        <v>71</v>
      </c>
      <c r="G206" s="110" t="s">
        <v>449</v>
      </c>
    </row>
    <row r="207" spans="2:7" ht="143.25" hidden="1" thickBot="1" x14ac:dyDescent="0.3">
      <c r="B207" s="50">
        <v>31005</v>
      </c>
      <c r="C207" s="51">
        <v>2139604</v>
      </c>
      <c r="D207" s="52" t="s">
        <v>450</v>
      </c>
      <c r="E207" s="52" t="s">
        <v>67</v>
      </c>
      <c r="F207" s="52" t="s">
        <v>318</v>
      </c>
      <c r="G207" s="52" t="s">
        <v>451</v>
      </c>
    </row>
    <row r="208" spans="2:7" ht="129" hidden="1" thickBot="1" x14ac:dyDescent="0.3">
      <c r="B208" s="53">
        <v>31417</v>
      </c>
      <c r="C208" s="54">
        <v>2092987</v>
      </c>
      <c r="D208" s="55" t="s">
        <v>370</v>
      </c>
      <c r="E208" s="55" t="s">
        <v>67</v>
      </c>
      <c r="F208" s="55" t="s">
        <v>318</v>
      </c>
      <c r="G208" s="55" t="s">
        <v>452</v>
      </c>
    </row>
    <row r="209" spans="2:7" ht="44.1" customHeight="1" thickBot="1" x14ac:dyDescent="0.3">
      <c r="B209" s="106">
        <v>31418</v>
      </c>
      <c r="C209" s="107">
        <v>2092987</v>
      </c>
      <c r="D209" s="108" t="s">
        <v>370</v>
      </c>
      <c r="E209" s="108" t="s">
        <v>67</v>
      </c>
      <c r="F209" s="108" t="s">
        <v>71</v>
      </c>
      <c r="G209" s="111" t="s">
        <v>453</v>
      </c>
    </row>
    <row r="210" spans="2:7" ht="114.75" hidden="1" thickBot="1" x14ac:dyDescent="0.3">
      <c r="B210" s="53">
        <v>32116</v>
      </c>
      <c r="C210" s="54">
        <v>2148469</v>
      </c>
      <c r="D210" s="55" t="s">
        <v>454</v>
      </c>
      <c r="E210" s="55" t="s">
        <v>67</v>
      </c>
      <c r="F210" s="55" t="s">
        <v>455</v>
      </c>
      <c r="G210" s="55" t="s">
        <v>456</v>
      </c>
    </row>
    <row r="211" spans="2:7" ht="100.5" hidden="1" thickBot="1" x14ac:dyDescent="0.3">
      <c r="B211" s="50">
        <v>32241</v>
      </c>
      <c r="C211" s="51">
        <v>2175221</v>
      </c>
      <c r="D211" s="52" t="s">
        <v>457</v>
      </c>
      <c r="E211" s="52" t="s">
        <v>67</v>
      </c>
      <c r="F211" s="52" t="s">
        <v>318</v>
      </c>
      <c r="G211" s="52" t="s">
        <v>458</v>
      </c>
    </row>
    <row r="212" spans="2:7" ht="100.5" hidden="1" thickBot="1" x14ac:dyDescent="0.3">
      <c r="B212" s="53">
        <v>32368</v>
      </c>
      <c r="C212" s="54">
        <v>2150305</v>
      </c>
      <c r="D212" s="55" t="s">
        <v>459</v>
      </c>
      <c r="E212" s="55" t="s">
        <v>67</v>
      </c>
      <c r="F212" s="55" t="s">
        <v>318</v>
      </c>
      <c r="G212" s="55" t="s">
        <v>460</v>
      </c>
    </row>
    <row r="213" spans="2:7" ht="114.75" hidden="1" thickBot="1" x14ac:dyDescent="0.3">
      <c r="B213" s="50">
        <v>32424</v>
      </c>
      <c r="C213" s="51">
        <v>2091408</v>
      </c>
      <c r="D213" s="52" t="s">
        <v>351</v>
      </c>
      <c r="E213" s="52" t="s">
        <v>67</v>
      </c>
      <c r="F213" s="52" t="s">
        <v>461</v>
      </c>
      <c r="G213" s="52" t="s">
        <v>462</v>
      </c>
    </row>
    <row r="214" spans="2:7" ht="44.1" customHeight="1" thickBot="1" x14ac:dyDescent="0.3">
      <c r="B214" s="102">
        <v>32662</v>
      </c>
      <c r="C214" s="103">
        <v>2152646</v>
      </c>
      <c r="D214" s="104" t="s">
        <v>463</v>
      </c>
      <c r="E214" s="104" t="s">
        <v>67</v>
      </c>
      <c r="F214" s="104" t="s">
        <v>265</v>
      </c>
      <c r="G214" s="105" t="s">
        <v>464</v>
      </c>
    </row>
    <row r="215" spans="2:7" ht="129" hidden="1" thickBot="1" x14ac:dyDescent="0.3">
      <c r="B215" s="50">
        <v>32759</v>
      </c>
      <c r="C215" s="51">
        <v>2153479</v>
      </c>
      <c r="D215" s="52" t="s">
        <v>465</v>
      </c>
      <c r="E215" s="52" t="s">
        <v>67</v>
      </c>
      <c r="F215" s="52" t="s">
        <v>318</v>
      </c>
      <c r="G215" s="52" t="s">
        <v>466</v>
      </c>
    </row>
    <row r="216" spans="2:7" ht="100.5" hidden="1" thickBot="1" x14ac:dyDescent="0.3">
      <c r="B216" s="53">
        <v>32773</v>
      </c>
      <c r="C216" s="54">
        <v>2151613</v>
      </c>
      <c r="D216" s="55" t="s">
        <v>467</v>
      </c>
      <c r="E216" s="55" t="s">
        <v>67</v>
      </c>
      <c r="F216" s="55" t="s">
        <v>455</v>
      </c>
      <c r="G216" s="55" t="s">
        <v>468</v>
      </c>
    </row>
    <row r="217" spans="2:7" ht="86.25" hidden="1" thickBot="1" x14ac:dyDescent="0.3">
      <c r="B217" s="50">
        <v>32848</v>
      </c>
      <c r="C217" s="51">
        <v>2154335</v>
      </c>
      <c r="D217" s="52" t="s">
        <v>469</v>
      </c>
      <c r="E217" s="52" t="s">
        <v>67</v>
      </c>
      <c r="F217" s="52" t="s">
        <v>455</v>
      </c>
      <c r="G217" s="52" t="s">
        <v>470</v>
      </c>
    </row>
    <row r="218" spans="2:7" ht="100.5" hidden="1" thickBot="1" x14ac:dyDescent="0.3">
      <c r="B218" s="53">
        <v>33236</v>
      </c>
      <c r="C218" s="54">
        <v>2157350</v>
      </c>
      <c r="D218" s="55" t="s">
        <v>471</v>
      </c>
      <c r="E218" s="55" t="s">
        <v>67</v>
      </c>
      <c r="F218" s="55" t="s">
        <v>461</v>
      </c>
      <c r="G218" s="55" t="s">
        <v>472</v>
      </c>
    </row>
    <row r="219" spans="2:7" ht="86.25" hidden="1" thickBot="1" x14ac:dyDescent="0.3">
      <c r="B219" s="50">
        <v>33270</v>
      </c>
      <c r="C219" s="51">
        <v>2147610</v>
      </c>
      <c r="D219" s="52" t="s">
        <v>473</v>
      </c>
      <c r="E219" s="52" t="s">
        <v>67</v>
      </c>
      <c r="F219" s="52" t="s">
        <v>455</v>
      </c>
      <c r="G219" s="52" t="s">
        <v>474</v>
      </c>
    </row>
    <row r="220" spans="2:7" ht="114.75" hidden="1" thickBot="1" x14ac:dyDescent="0.3">
      <c r="B220" s="53">
        <v>33305</v>
      </c>
      <c r="C220" s="54">
        <v>2157697</v>
      </c>
      <c r="D220" s="55" t="s">
        <v>475</v>
      </c>
      <c r="E220" s="55" t="s">
        <v>67</v>
      </c>
      <c r="F220" s="55" t="s">
        <v>278</v>
      </c>
      <c r="G220" s="55" t="s">
        <v>476</v>
      </c>
    </row>
    <row r="221" spans="2:7" ht="44.1" customHeight="1" thickBot="1" x14ac:dyDescent="0.3">
      <c r="B221" s="106">
        <v>33609</v>
      </c>
      <c r="C221" s="107">
        <v>2160550</v>
      </c>
      <c r="D221" s="108" t="s">
        <v>178</v>
      </c>
      <c r="E221" s="108" t="s">
        <v>67</v>
      </c>
      <c r="F221" s="108" t="s">
        <v>265</v>
      </c>
      <c r="G221" s="111" t="s">
        <v>477</v>
      </c>
    </row>
    <row r="222" spans="2:7" ht="100.5" hidden="1" thickBot="1" x14ac:dyDescent="0.3">
      <c r="B222" s="53">
        <v>33633</v>
      </c>
      <c r="C222" s="54">
        <v>2160495</v>
      </c>
      <c r="D222" s="55" t="s">
        <v>478</v>
      </c>
      <c r="E222" s="55" t="s">
        <v>67</v>
      </c>
      <c r="F222" s="55" t="s">
        <v>455</v>
      </c>
      <c r="G222" s="55" t="s">
        <v>479</v>
      </c>
    </row>
    <row r="223" spans="2:7" ht="114.75" hidden="1" thickBot="1" x14ac:dyDescent="0.3">
      <c r="B223" s="50">
        <v>34794</v>
      </c>
      <c r="C223" s="51">
        <v>1069832</v>
      </c>
      <c r="D223" s="52" t="s">
        <v>286</v>
      </c>
      <c r="E223" s="52" t="s">
        <v>67</v>
      </c>
      <c r="F223" s="52" t="s">
        <v>461</v>
      </c>
      <c r="G223" s="52" t="s">
        <v>480</v>
      </c>
    </row>
    <row r="224" spans="2:7" x14ac:dyDescent="0.25">
      <c r="G224" s="101"/>
    </row>
  </sheetData>
  <autoFilter ref="B2:G223" xr:uid="{7D929C79-C0BF-4A43-8124-FD12B1C8BFB0}">
    <filterColumn colId="4">
      <filters>
        <filter val="Active-Operating"/>
        <filter val="Active-Pending Inspection"/>
      </filters>
    </filterColumn>
  </autoFilter>
  <hyperlinks>
    <hyperlink ref="B3" r:id="rId1" tooltip="View License #10006" display="https://www.commerce.alaska.gov/abc/marijuana/Home/License/23de9715-a190-4013-be33-5d901b4d2123" xr:uid="{4E6D16C8-16B6-4335-87B0-7D552174AEC5}"/>
    <hyperlink ref="C3" r:id="rId2" tooltip="View Business License #1032715" display="https://www.commerce.alaska.gov/cbp/businesslicense/Search/DetailProx/?i=Pnls17c%2FbG9I4GribjxkBA%3D%3D&amp;v=rhhzhn4Cqkq4Q19MWRThwg%3D%3D" xr:uid="{240CDB82-71BB-4C64-AFF0-DA8C18C3B6E9}"/>
    <hyperlink ref="B4" r:id="rId3" tooltip="View License #10008" display="https://www.commerce.alaska.gov/abc/marijuana/Home/License/a4e7992e-6f2b-45af-b9c5-01fe60703f55" xr:uid="{86190CE5-7B0F-4CA8-81F8-88EADC8B15C3}"/>
    <hyperlink ref="C4" r:id="rId4" tooltip="View Business License #1013002" display="https://www.commerce.alaska.gov/cbp/businesslicense/Search/DetailProx/?i=hMEZdx3gTApg2Qa8GtO%2ByA%3D%3D&amp;v=ecEqZroxJEC3rXzvPOjplQ%3D%3D" xr:uid="{7A3DEF28-351C-4932-806D-4F59521FB136}"/>
    <hyperlink ref="B5" r:id="rId5" tooltip="View License #10021" display="https://www.commerce.alaska.gov/abc/marijuana/Home/License/bb4c8edc-8ddc-4749-a7d6-6c9ebd902446" xr:uid="{3A4E4DBE-827D-47E3-825A-939ED3CD4B26}"/>
    <hyperlink ref="C5" r:id="rId6" tooltip="View Business License #1032050" display="https://www.commerce.alaska.gov/cbp/businesslicense/Search/DetailProx/?i=QUvq0gzHWw8d%2FAGEq1tEUw%3D%3D&amp;v=Gw77THqPFUiTSpfWNtzoVA%3D%3D" xr:uid="{2A6301A6-9FD9-4E94-AA39-97FD3C9168A3}"/>
    <hyperlink ref="B6" r:id="rId7" tooltip="View License #10037" display="https://www.commerce.alaska.gov/abc/marijuana/Home/License/81b88f63-3662-42ec-8975-0967b873c395" xr:uid="{FB09325D-F5B3-41DF-BAFA-98C80F7B70D7}"/>
    <hyperlink ref="C6" r:id="rId8" tooltip="View Business License #1065302" display="https://www.commerce.alaska.gov/cbp/businesslicense/Search/DetailProx/?i=wQZLcNJS%2FD8n8gbl5YbrWg%3D%3D&amp;v=%2BqRDlXC7l0aQIT2p4lN%2B8w%3D%3D" xr:uid="{20F229D7-3427-4A9C-9103-32E84C99FDDC}"/>
    <hyperlink ref="B7" r:id="rId9" tooltip="View License #10050" display="https://www.commerce.alaska.gov/abc/marijuana/Home/License/ab8d819f-6090-406b-97eb-df2ec1c04ecf" xr:uid="{2457BE05-FBB3-43FA-8709-EECCFD89B79D}"/>
    <hyperlink ref="C7" r:id="rId10" tooltip="View Business License #1032787" display="https://www.commerce.alaska.gov/cbp/businesslicense/Search/DetailProx/?i=%2FN6khS%2BEKNElpboSM2mgJQ%3D%3D&amp;v=oE4EjXtpBUydtI1ImeWZEg%3D%3D" xr:uid="{A24F4C8F-E1B0-471C-817F-1F0F289629DD}"/>
    <hyperlink ref="B8" r:id="rId11" tooltip="View License #10056" display="https://www.commerce.alaska.gov/abc/marijuana/Home/License/318ef6f5-f5ab-4c24-b9b8-f8f0721c04ce" xr:uid="{3521BF38-04DD-410B-9DB3-A04F4BF02F71}"/>
    <hyperlink ref="C8" r:id="rId12" tooltip="View Business License #1032472" display="https://www.commerce.alaska.gov/cbp/businesslicense/Search/DetailProx/?i=iSbCbSP6m9LMYRFhYVKZZQ%3D%3D&amp;v=TqrpHMx%2B90iADAHUbLHLQg%3D%3D" xr:uid="{FC7B27EE-B958-4F92-BE88-087F3B580A85}"/>
    <hyperlink ref="B9" r:id="rId13" tooltip="View License #10057" display="https://www.commerce.alaska.gov/abc/marijuana/Home/License/a8b996c0-f8b3-4a06-8287-c2316b7e5517" xr:uid="{9AFE3835-E6D2-4F14-927B-5ECF4BBDF0B9}"/>
    <hyperlink ref="C9" r:id="rId14" tooltip="View Business License #1032309" display="https://www.commerce.alaska.gov/cbp/businesslicense/Search/DetailProx/?i=Fy%2FSCP8lgt8epBwskNG26g%3D%3D&amp;v=o3k9gyZsIUa8%2FZsYU%2F1%2ByQ%3D%3D" xr:uid="{F7174835-1D84-4F66-933B-2B2AA6E88E60}"/>
    <hyperlink ref="B10" r:id="rId15" tooltip="View License #10060" display="https://www.commerce.alaska.gov/abc/marijuana/Home/License/a8313d1b-e5f0-4692-9c4c-7476d72f4de5" xr:uid="{43F5DD22-96E8-4024-AC3F-BA6E856338B4}"/>
    <hyperlink ref="C10" r:id="rId16" tooltip="View Business License #1045783" display="https://www.commerce.alaska.gov/cbp/businesslicense/Search/DetailProx/?i=CYVJWaqY1Ub8vtkZPF78QA%3D%3D&amp;v=Ubzfx5TgLkGwpvon8UrI3Q%3D%3D" xr:uid="{D8FCB91A-8AD5-4065-ABC0-D96B0A509A34}"/>
    <hyperlink ref="B11" r:id="rId17" tooltip="View License #10067" display="https://www.commerce.alaska.gov/abc/marijuana/Home/License/b30498f1-44af-43c3-b3ab-f45d0f51a527" xr:uid="{97520993-9A1B-4210-9A86-E8129EBEBC92}"/>
    <hyperlink ref="C11" r:id="rId18" tooltip="View Business License #1032755" display="https://www.commerce.alaska.gov/cbp/businesslicense/Search/DetailProx/?i=8e7nMMyNcw5OoIOL%2BaQUaw%3D%3D&amp;v=XiC9XI7nS0uPW%2B1LnV926w%3D%3D" xr:uid="{6DFCF36B-80F1-4546-957B-1ED7FB2304E4}"/>
    <hyperlink ref="B12" r:id="rId19" tooltip="View License #10094" display="https://www.commerce.alaska.gov/abc/marijuana/Home/License/76173994-1ccd-4eb5-952a-bb9b05d52704" xr:uid="{B8747916-AE2E-45E1-B27D-74F9E9D8073E}"/>
    <hyperlink ref="C12" r:id="rId20" tooltip="View Business License #1032729" display="https://www.commerce.alaska.gov/cbp/businesslicense/Search/DetailProx/?i=VL36LZg7jH82xBX7ZjCjug%3D%3D&amp;v=89yaNtt%2F10apESMovscKhA%3D%3D" xr:uid="{C0A1B53C-696A-49ED-AFA9-AAB4968B376B}"/>
    <hyperlink ref="B13" r:id="rId21" tooltip="View License #10097" display="https://www.commerce.alaska.gov/abc/marijuana/Home/License/731307a2-4c3c-4420-be59-afc333cc8cc4" xr:uid="{F654C587-6473-4A4A-B016-FA6D47CDF9E2}"/>
    <hyperlink ref="C13" r:id="rId22" tooltip="View Business License #1032945" display="https://www.commerce.alaska.gov/cbp/businesslicense/Search/DetailProx/?i=uRUZEdw%2FcTSEHYfC9QwSzA%3D%3D&amp;v=KGiToRi94kqRkMDl8xcwLg%3D%3D" xr:uid="{7F9A15CE-D6FB-48BF-88F5-F270E04AF27C}"/>
    <hyperlink ref="B14" r:id="rId23" tooltip="View License #10113" display="https://www.commerce.alaska.gov/abc/marijuana/Home/License/d97cb571-5b02-4326-bde3-86fc4942fece" xr:uid="{31B0403D-41D0-491C-B63B-4217F1E02813}"/>
    <hyperlink ref="C14" r:id="rId24" tooltip="View Business License #1031886" display="https://www.commerce.alaska.gov/cbp/businesslicense/Search/DetailProx/?i=ktYYpMpz%2BGkcihG%2FXzB3qg%3D%3D&amp;v=Yemdn66iI0ugFpZuHzemsA%3D%3D" xr:uid="{2F5EBBEA-51D6-4CE1-A88D-C8A109038538}"/>
    <hyperlink ref="B15" r:id="rId25" tooltip="View License #10126" display="https://www.commerce.alaska.gov/abc/marijuana/Home/License/f55675ff-52b5-4345-a729-141f2ddc7b1b" xr:uid="{0A8BFCB0-BFFC-452A-808E-870EFE95EFEE}"/>
    <hyperlink ref="C15" r:id="rId26" tooltip="View Business License #1019845" display="https://www.commerce.alaska.gov/cbp/businesslicense/Search/DetailProx/?i=CK0suX2Qilf2gnUQ0JN%2Ftw%3D%3D&amp;v=4kpu11lBrkSOrZPq0NnHmA%3D%3D" xr:uid="{012AF1ED-1C59-479F-9FDE-25838C6AC0C2}"/>
    <hyperlink ref="B16" r:id="rId27" tooltip="View License #10131" display="https://www.commerce.alaska.gov/abc/marijuana/Home/License/9580d59f-5c9e-43ba-8b9d-9839598b0daa" xr:uid="{7AFA348E-78CE-4D78-894C-134AF70D7B7E}"/>
    <hyperlink ref="C16" r:id="rId28" tooltip="View Business License #1033032" display="https://www.commerce.alaska.gov/cbp/businesslicense/Search/DetailProx/?i=xsM8J0su86e4fH%2FX9BZoAA%3D%3D&amp;v=r5KmQDsiWUmgyIX4ZxCQAA%3D%3D" xr:uid="{0D57C010-C778-4DFA-A6DF-56B34F9CA0A8}"/>
    <hyperlink ref="B17" r:id="rId29" tooltip="View License #10138" display="https://www.commerce.alaska.gov/abc/marijuana/Home/License/70073c54-472a-4069-853f-a327faadd001" xr:uid="{07E32C05-BA79-4EEE-A80E-13DA16B825EB}"/>
    <hyperlink ref="C17" r:id="rId30" tooltip="View Business License #1019601" display="https://www.commerce.alaska.gov/cbp/businesslicense/Search/DetailProx/?i=ZUfRRGNbgqfMa6hiFhADqg%3D%3D&amp;v=Di4I%2BjkrOE6DP%2FAKk74c%2Bg%3D%3D" xr:uid="{ED570AFF-839C-4AC4-876E-EF284F984514}"/>
    <hyperlink ref="B18" r:id="rId31" tooltip="View License #10149" display="https://www.commerce.alaska.gov/abc/marijuana/Home/License/fef697ff-e643-41ce-909c-2d6750af6030" xr:uid="{2E915219-F66C-4CF6-983F-D83DB47F4680}"/>
    <hyperlink ref="C18" r:id="rId32" tooltip="View Business License #1046490" display="https://www.commerce.alaska.gov/cbp/businesslicense/Search/DetailProx/?i=%2FkutQNpk2hrI7%2BeUTGqy7A%3D%3D&amp;v=pJNsdYHolkmMyWDSvh874g%3D%3D" xr:uid="{E225B618-A948-4A5D-A559-CC5A24EDAB29}"/>
    <hyperlink ref="B19" r:id="rId33" tooltip="View License #10162" display="https://www.commerce.alaska.gov/abc/marijuana/Home/License/7bc8e3a8-d521-4cf4-a5bb-c3cda62d0f01" xr:uid="{AA4EF0FA-FD42-43F0-A5DD-F982DB8813CE}"/>
    <hyperlink ref="C19" r:id="rId34" tooltip="View Business License #1033355" display="https://www.commerce.alaska.gov/cbp/businesslicense/Search/DetailProx/?i=EY0NpRxm25%2FsLpB0CvAUtQ%3D%3D&amp;v=r0OiCc74ikSAlNu5OGvwDA%3D%3D" xr:uid="{C540E8CE-4B74-4844-8484-3D85C00DC501}"/>
    <hyperlink ref="B20" r:id="rId35" tooltip="View License #10163" display="https://www.commerce.alaska.gov/abc/marijuana/Home/License/2d0ccd2b-7097-447d-bfef-56ad3cd795b9" xr:uid="{5B6140F0-13E9-40C3-A519-E458F534BA06}"/>
    <hyperlink ref="C20" r:id="rId36" tooltip="View Business License #1033148" display="https://www.commerce.alaska.gov/cbp/businesslicense/Search/DetailProx/?i=I7WVcw6hHDYrkGyC1%2BN2tA%3D%3D&amp;v=IvUdzyirsk2pRzQKeQc4EQ%3D%3D" xr:uid="{68A06454-BEE6-4A30-91D1-01940FA4F392}"/>
    <hyperlink ref="B21" r:id="rId37" tooltip="View License #10173" display="https://www.commerce.alaska.gov/abc/marijuana/Home/License/2d0084a3-608f-4da4-ad2b-e2857a038f6a" xr:uid="{585F0CEB-0209-43C8-A8BF-78F53F1C4B8B}"/>
    <hyperlink ref="C21" r:id="rId38" tooltip="View Business License #1032590" display="https://www.commerce.alaska.gov/cbp/businesslicense/Search/DetailProx/?i=q4voSJe3MmP9mN5gnzfL6Q%3D%3D&amp;v=uCeGGzWpZE2fPv0CazXkIA%3D%3D" xr:uid="{B28CB446-4E29-4521-B38D-73A23B92A14D}"/>
    <hyperlink ref="B22" r:id="rId39" tooltip="View License #10190" display="https://www.commerce.alaska.gov/abc/marijuana/Home/License/5360a301-7900-4da8-ae64-47b5633bc202" xr:uid="{926D2EE5-9D02-4D2A-A1FC-740DE1D015C2}"/>
    <hyperlink ref="C22" r:id="rId40" tooltip="View Business License #2154773" display="https://www.commerce.alaska.gov/cbp/businesslicense/Search/DetailProx/?i=8exZ2O%2FDSDTAuREsHnOZow%3D%3D&amp;v=%2B8p5IXqUeEahoqzSsgOKOw%3D%3D" xr:uid="{FD8E775B-8E17-42E2-966E-49FA09FC1F1C}"/>
    <hyperlink ref="B23" r:id="rId41" tooltip="View License #10200" display="https://www.commerce.alaska.gov/abc/marijuana/Home/License/e934e542-bc71-4906-a9bb-471d7fde2f2c" xr:uid="{E3D5EC99-8402-46A4-AB4B-7C3FD92331F9}"/>
    <hyperlink ref="C23" r:id="rId42" tooltip="View Business License #1033845" display="https://www.commerce.alaska.gov/cbp/businesslicense/Search/DetailProx/?i=mfOuDKSbUTy%2FYNCwfYY0bA%3D%3D&amp;v=pOkIifJVkk6HrL%2B5XDTzGw%3D%3D" xr:uid="{819FC109-4D08-4F40-BC67-C4BC80BE290D}"/>
    <hyperlink ref="B24" r:id="rId43" tooltip="View License #10220" display="https://www.commerce.alaska.gov/abc/marijuana/Home/License/60b3a7e7-21d4-4dfe-84eb-f2774bd8b527" xr:uid="{D3414B46-9B10-46D7-9784-8128AE8E425A}"/>
    <hyperlink ref="C24" r:id="rId44" tooltip="View Business License #2114050" display="https://www.commerce.alaska.gov/cbp/businesslicense/Search/DetailProx/?i=r4H9IWyQZBB4tAS3deQN2g%3D%3D&amp;v=RjQdIpuYD0W92OY2j2EQ8Q%3D%3D" xr:uid="{2DA4A195-C023-4AC7-B1E5-8FDD010C39E0}"/>
    <hyperlink ref="B25" r:id="rId45" tooltip="View License #10236" display="https://www.commerce.alaska.gov/abc/marijuana/Home/License/77df8149-341b-4e28-a857-fc1ee6186563" xr:uid="{BFC67F4E-5976-4C09-A7F1-F7F4B0D75273}"/>
    <hyperlink ref="C25" r:id="rId46" tooltip="View Business License #2140319" display="https://www.commerce.alaska.gov/cbp/businesslicense/Search/DetailProx/?i=KkFkXTouT0qtFe0zms7uGQ%3D%3D&amp;v=5OBmGjaPM0CpmnIUajivgA%3D%3D" xr:uid="{592E254C-64B3-41CA-B99E-E9D3E9439523}"/>
    <hyperlink ref="B26" r:id="rId47" tooltip="View License #10245" display="https://www.commerce.alaska.gov/abc/marijuana/Home/License/8712ddaa-dc0f-4842-90a7-2c983c04eb64" xr:uid="{F647CC47-7886-4239-B9B7-E434673EE319}"/>
    <hyperlink ref="C26" r:id="rId48" tooltip="View Business License #2125730" display="https://www.commerce.alaska.gov/cbp/businesslicense/Search/DetailProx/?i=k%2B%2BjoyvIDXae4ZKdJtOm1A%3D%3D&amp;v=kw%2B%2BS0HHP0Gtp%2BnRq1oKwA%3D%3D" xr:uid="{095BEE62-3B24-42E7-983F-92D1E640D7AF}"/>
    <hyperlink ref="B27" r:id="rId49" tooltip="View License #10252" display="https://www.commerce.alaska.gov/abc/marijuana/Home/License/eaeded3f-3670-4a61-be56-8488d0343eb7" xr:uid="{24F00D66-03C9-4D71-86BB-03E64DB9728E}"/>
    <hyperlink ref="C27" r:id="rId50" tooltip="View Business License #1034813" display="https://www.commerce.alaska.gov/cbp/businesslicense/Search/DetailProx/?i=tyY%2FXmJBABfJRLc10gGKzA%3D%3D&amp;v=SJi5qQDozEGIe1ZXZjCOPA%3D%3D" xr:uid="{89E87505-F912-4860-ACDE-37B6D4B36EF1}"/>
    <hyperlink ref="B28" r:id="rId51" tooltip="View License #10254" display="https://www.commerce.alaska.gov/abc/marijuana/Home/License/1f41b9fd-951c-42ef-8830-11076a85219c" xr:uid="{3B3DDCE5-4903-4017-8503-D628A609E816}"/>
    <hyperlink ref="C28" r:id="rId52" tooltip="View Business License #2101487" display="https://www.commerce.alaska.gov/cbp/businesslicense/Search/DetailProx/?i=bqgDMgQH5jUmtGM6iJzsTw%3D%3D&amp;v=8VTV4zK0X0ClPPXZEAS%2F1Q%3D%3D" xr:uid="{6C5FA7E3-6E58-4D54-A266-5E86EF59760B}"/>
    <hyperlink ref="B29" r:id="rId53" tooltip="View License #10267" display="https://www.commerce.alaska.gov/abc/marijuana/Home/License/53690b2e-6c95-4a3a-8f87-736cde46888a" xr:uid="{555B02CA-324D-4227-A3DD-94B7D284C61D}"/>
    <hyperlink ref="C29" r:id="rId54" tooltip="View Business License #1015406" display="https://www.commerce.alaska.gov/cbp/businesslicense/Search/DetailProx/?i=IWh5LGa9u8%2Fehcgo9LTMww%3D%3D&amp;v=zxQ40ZwB7UK9c9ngXj7kPw%3D%3D" xr:uid="{B556442F-A8F0-4093-85DC-46CB3E407057}"/>
    <hyperlink ref="B30" r:id="rId55" tooltip="View License #10273" display="https://www.commerce.alaska.gov/abc/marijuana/Home/License/71a3bf85-e646-4d26-b484-04297e9e6e15" xr:uid="{03334451-A8AD-4854-AF2F-DF10FACE227F}"/>
    <hyperlink ref="C30" r:id="rId56" tooltip="View Business License #1056442" display="https://www.commerce.alaska.gov/cbp/businesslicense/Search/DetailProx/?i=eBCS58OqcJ8sB0foUY%2FEmQ%3D%3D&amp;v=DJhNfD0MHkGBMZK%2F4OMJ1A%3D%3D" xr:uid="{1EDD2E5A-2729-4E37-A8AA-AC9378B31146}"/>
    <hyperlink ref="B31" r:id="rId57" tooltip="View License #10278" display="https://www.commerce.alaska.gov/abc/marijuana/Home/License/2d11034c-f96b-45ba-93e5-9463df6d0592" xr:uid="{76C31344-F64A-45B6-A93C-633DDC638E31}"/>
    <hyperlink ref="C31" r:id="rId58" tooltip="View Business License #1035647" display="https://www.commerce.alaska.gov/cbp/businesslicense/Search/DetailProx/?i=9wm9tcQQQYKpU8C4UsSOSw%3D%3D&amp;v=TJbTx77M%2FE6Ui0cT6ezboQ%3D%3D" xr:uid="{E4AC8725-2CAE-42E7-B5AB-41C7D9EE5C37}"/>
    <hyperlink ref="B32" r:id="rId59" tooltip="View License #10302" display="https://www.commerce.alaska.gov/abc/marijuana/Home/License/91f06ef1-8594-4a94-8278-b8e496d7f608" xr:uid="{4550A770-47AE-4CAC-8B3E-A67378E93D94}"/>
    <hyperlink ref="C32" r:id="rId60" tooltip="View Business License #1036588" display="https://www.commerce.alaska.gov/cbp/businesslicense/Search/DetailProx/?i=BeXP3%2BwKR0aEuoE7ZSTIBw%3D%3D&amp;v=9aYTxskE1EGD7Bso2Guv%2Bg%3D%3D" xr:uid="{52B7A508-1752-410D-83ED-BF7989258555}"/>
    <hyperlink ref="B33" r:id="rId61" tooltip="View License #10306" display="https://www.commerce.alaska.gov/abc/marijuana/Home/License/46246ab5-8b8a-4a11-b2b7-85b9465d06a0" xr:uid="{6B102BF6-0B0A-461E-98F2-2A22C2A5ECF9}"/>
    <hyperlink ref="C33" r:id="rId62" tooltip="View Business License #1036765" display="https://www.commerce.alaska.gov/cbp/businesslicense/Search/DetailProx/?i=0takjq43%2FzR9BxumwPPiAg%3D%3D&amp;v=sBQ8twQuykaCH2BQHYvdug%3D%3D" xr:uid="{B66843A6-ACDE-4576-A58A-FD014B16AEA0}"/>
    <hyperlink ref="B34" r:id="rId63" tooltip="View License #10307" display="https://www.commerce.alaska.gov/abc/marijuana/Home/License/021434d8-b3bf-4c46-bbbb-e1253f97f304" xr:uid="{ECBA9DAD-6345-434A-8F77-886C604E976A}"/>
    <hyperlink ref="C34" r:id="rId64" tooltip="View Business License #1036776" display="https://www.commerce.alaska.gov/cbp/businesslicense/Search/DetailProx/?i=fzc4tPyV7rgO9A%2FtcGw6%2FQ%3D%3D&amp;v=bsS2PgF%2F0ECKpGRmp4lpyA%3D%3D" xr:uid="{49BDA271-9CEC-480B-B34D-BCCA18EA91B5}"/>
    <hyperlink ref="B35" r:id="rId65" tooltip="View License #10313" display="https://www.commerce.alaska.gov/abc/marijuana/Home/License/20d729e7-def4-4edc-9f2a-868624242411" xr:uid="{D1AD27F7-F3E6-4DD9-9632-53069FBB4087}"/>
    <hyperlink ref="C35" r:id="rId66" tooltip="View Business License #1032803" display="https://www.commerce.alaska.gov/cbp/businesslicense/Search/DetailProx/?i=Koi28Z%2BD0E%2FsPZcx7V%2FcXw%3D%3D&amp;v=kzO28wdq60Kr8xguubv%2BrQ%3D%3D" xr:uid="{58656F3E-8AF8-42C8-93B0-8109B2E49A4C}"/>
    <hyperlink ref="B36" r:id="rId67" tooltip="View License #10314" display="https://www.commerce.alaska.gov/abc/marijuana/Home/License/89a47494-af51-43b8-bca8-3deacd51c640" xr:uid="{97B305B2-9E98-4273-87B0-7E6C97FC9552}"/>
    <hyperlink ref="C36" r:id="rId68" tooltip="View Business License #1030620" display="https://www.commerce.alaska.gov/cbp/businesslicense/Search/DetailProx/?i=HxsXc8ymEky%2BwoP%2BEk827A%3D%3D&amp;v=%2FAzr%2BHTZmUWpqL6bHRCKcg%3D%3D" xr:uid="{ECC23C83-3A3F-41F8-9FCF-9405C3A7A8DE}"/>
    <hyperlink ref="B37" r:id="rId69" tooltip="View License #10316" display="https://www.commerce.alaska.gov/abc/marijuana/Home/License/53368f62-df6e-4d10-8cf0-ba2c454791c4" xr:uid="{603CAE7F-7ECE-4E85-8AFC-293417075E83}"/>
    <hyperlink ref="C37" r:id="rId70" tooltip="View Business License #1036888" display="https://www.commerce.alaska.gov/cbp/businesslicense/Search/DetailProx/?i=bjkBE773nrXnpmINpL8hSQ%3D%3D&amp;v=GUaavHyZfUi8f0wNx29BKg%3D%3D" xr:uid="{DF276B70-80AF-451B-AD2C-AF42423FE760}"/>
    <hyperlink ref="B38" r:id="rId71" tooltip="View License #10577" display="https://www.commerce.alaska.gov/abc/marijuana/Home/License/b0e3e0fb-c28b-4d41-974b-5d5ea82dda81" xr:uid="{F8F5A6D3-DE65-41D7-B47D-C5B66EFB9D81}"/>
    <hyperlink ref="C38" r:id="rId72" tooltip="View Business License #1032890" display="https://www.commerce.alaska.gov/cbp/businesslicense/Search/DetailProx/?i=ozTNMJ7ZacO1wBUFEuthfQ%3D%3D&amp;v=aW0CoKmoLkq8FTgaCqa3VA%3D%3D" xr:uid="{171E2F8C-FC43-4089-85A9-39710C941502}"/>
    <hyperlink ref="B39" r:id="rId73" tooltip="View License #10589" display="https://www.commerce.alaska.gov/abc/marijuana/Home/License/081ba400-5735-490f-bc7f-e7a77623a663" xr:uid="{973F7CED-7BE9-45A9-A4FA-ECCE4946CC0D}"/>
    <hyperlink ref="C39" r:id="rId74" tooltip="View Business License #1038024" display="https://www.commerce.alaska.gov/cbp/businesslicense/Search/DetailProx/?i=Q5EWq8WZOW7JZubTTXe7eA%3D%3D&amp;v=rP9WlGGg50CzszpLOVbKSA%3D%3D" xr:uid="{F9FA03B7-C1B9-4C9E-A0AA-DD101B21FC85}"/>
    <hyperlink ref="B40" r:id="rId75" tooltip="View License #10590" display="https://www.commerce.alaska.gov/abc/marijuana/Home/License/83aacf5c-bb2d-46af-9bdd-3cdbfbfa457f" xr:uid="{81C431C6-4158-426C-AEE9-4DF08484EFB7}"/>
    <hyperlink ref="C40" r:id="rId76" tooltip="View Business License #1033006" display="https://www.commerce.alaska.gov/cbp/businesslicense/Search/DetailProx/?i=VOTXmBgpoLtPyTQkbhU9Ew%3D%3D&amp;v=%2BflE7FMGi0S05YaqMnpP2g%3D%3D" xr:uid="{B446DDA9-6CD2-4D5A-8FC6-F659B57BF27D}"/>
    <hyperlink ref="B41" r:id="rId77" tooltip="View License #10646" display="https://www.commerce.alaska.gov/abc/marijuana/Home/License/d8f68a69-8141-42bd-8e2c-24fe02395d50" xr:uid="{BC82A65E-7E89-4B0B-A09C-B068C3EDFD9A}"/>
    <hyperlink ref="C41" r:id="rId78" tooltip="View Business License #1032773" display="https://www.commerce.alaska.gov/cbp/businesslicense/Search/DetailProx/?i=NzYfIkHxKO%2FdO2q%2B1n9D1A%3D%3D&amp;v=z0bwebbiHUSlQAIjtJjF1w%3D%3D" xr:uid="{DA0223D1-4940-4A93-85AF-6FF2E4C4AFDC}"/>
    <hyperlink ref="B42" r:id="rId79" tooltip="View License #10648" display="https://www.commerce.alaska.gov/abc/marijuana/Home/License/1890ff05-b158-435b-a271-29b0263bff59" xr:uid="{B243F028-2015-4631-AC05-EEB26E42512C}"/>
    <hyperlink ref="C42" r:id="rId80" tooltip="View Business License #1038791" display="https://www.commerce.alaska.gov/cbp/businesslicense/Search/DetailProx/?i=ODO6AGtJAdSP8zP609LOsw%3D%3D&amp;v=QeGi%2BoqbCkq9rtyWOeYH2A%3D%3D" xr:uid="{B6AD2F9D-7215-49A2-8BD2-5823E9800C79}"/>
    <hyperlink ref="B43" r:id="rId81" tooltip="View License #10800" display="https://www.commerce.alaska.gov/abc/marijuana/Home/License/58b45e61-3c61-4c79-be3f-b7a8c73d4ca1" xr:uid="{07B6CCDB-9F06-4AFE-B5E3-C78700F9FDB7}"/>
    <hyperlink ref="C43" r:id="rId82" tooltip="View Business License #1034839" display="https://www.commerce.alaska.gov/cbp/businesslicense/Search/DetailProx/?i=aLQSgUXRXeBf1fDTlNquMg%3D%3D&amp;v=3FWRqP5oSES6QJehQI8OtA%3D%3D" xr:uid="{72849DBA-2AE3-41EC-82CE-9F52D8B1E0C5}"/>
    <hyperlink ref="B44" r:id="rId83" tooltip="View License #10831" display="https://www.commerce.alaska.gov/abc/marijuana/Home/License/0dbdaa06-c666-4998-abe9-815625af47bf" xr:uid="{C010FCC8-C7A3-40ED-BA8C-17F2A11E2843}"/>
    <hyperlink ref="C44" r:id="rId84" tooltip="View Business License #1036025" display="https://www.commerce.alaska.gov/cbp/businesslicense/Search/DetailProx/?i=3XDEKx1TJpShHYxrHKp5Dw%3D%3D&amp;v=9pEhq%2F7g%2BUmPkh%2FCAUOC1w%3D%3D" xr:uid="{7AD152E6-BDFA-4B00-A51B-849C67E1B57F}"/>
    <hyperlink ref="B45" r:id="rId85" tooltip="View License #10837" display="https://www.commerce.alaska.gov/abc/marijuana/Home/License/f7ee7766-2f84-4c8f-8e92-561213329d15" xr:uid="{62D8A030-C969-4449-A061-56552F153DED}"/>
    <hyperlink ref="C45" r:id="rId86" tooltip="View Business License #2151074" display="https://www.commerce.alaska.gov/cbp/businesslicense/Search/DetailProx/?i=az1xh8CRv6ulonhdSQxtPw%3D%3D&amp;v=huj53uapZ0qiToGU8tQ2Zg%3D%3D" xr:uid="{9587DC67-9155-4A37-ACF1-6163F133438E}"/>
    <hyperlink ref="B46" r:id="rId87" tooltip="View License #10844" display="https://www.commerce.alaska.gov/abc/marijuana/Home/License/8d008cbb-0f71-4753-b1d5-3ecf9ca64130" xr:uid="{629833F5-74B7-4D04-9D74-83942AA66EE3}"/>
    <hyperlink ref="C46" r:id="rId88" tooltip="View Business License #1036860" display="https://www.commerce.alaska.gov/cbp/businesslicense/Search/DetailProx/?i=IbJi2Ip0zbG%2FH%2FOtjRDuVw%3D%3D&amp;v=SQEiwcrw0kSmiPJ3hneFBw%3D%3D" xr:uid="{9A8077EC-AC52-4A94-B21B-419A5F18F5ED}"/>
    <hyperlink ref="B47" r:id="rId89" tooltip="View License #10864" display="https://www.commerce.alaska.gov/abc/marijuana/Home/License/38b48b1b-82fc-48fc-bb58-1611534d2d84" xr:uid="{C917F3E3-1A8E-4AB5-A260-25614B989432}"/>
    <hyperlink ref="C47" r:id="rId90" tooltip="View Business License #1090120" display="https://www.commerce.alaska.gov/cbp/businesslicense/Search/DetailProx/?i=C3vJxMgeKcOkPiu2EIdBWg%3D%3D&amp;v=qfZTSOwaiEiejuAtk2mhTA%3D%3D" xr:uid="{4BEF4FFB-F7B5-48AE-8658-56E82AD5CFB0}"/>
    <hyperlink ref="B48" r:id="rId91" tooltip="View License #10866" display="https://www.commerce.alaska.gov/abc/marijuana/Home/License/fd307101-14dd-462c-b142-d06dbad8eec7" xr:uid="{BC69FFE1-FD15-4A3C-AEB0-0E28454D7ACF}"/>
    <hyperlink ref="C48" r:id="rId92" tooltip="View Business License #1034759" display="https://www.commerce.alaska.gov/cbp/businesslicense/Search/DetailProx/?i=WpXjxZjbdbREEG50TA%2BdqA%3D%3D&amp;v=4CMXbI6NokuCfwkzGIFNhw%3D%3D" xr:uid="{8C801E35-12D6-49C0-B716-31F685A80F4E}"/>
    <hyperlink ref="B49" r:id="rId93" tooltip="View License #10869" display="https://www.commerce.alaska.gov/abc/marijuana/Home/License/7b492a50-1d84-4b58-839b-7a28b9f8f36e" xr:uid="{829EE14F-30AC-47D8-B95F-E2BAB6B46C4E}"/>
    <hyperlink ref="C49" r:id="rId94" tooltip="View Business License #1040267" display="https://www.commerce.alaska.gov/cbp/businesslicense/Search/DetailProx/?i=jlFqBZm%2BR4%2BvYvSWeczziQ%3D%3D&amp;v=wjbC%2FhYwjk%2Bzwrn3CrQcng%3D%3D" xr:uid="{66031B67-246A-4982-9FF4-60B5ADF16F23}"/>
    <hyperlink ref="B50" r:id="rId95" tooltip="View License #10873" display="https://www.commerce.alaska.gov/abc/marijuana/Home/License/5867ff10-1a9d-4800-a97f-28a03e6a5aeb" xr:uid="{E65F2E2E-D1B3-4EFB-9F4A-233B4D416C76}"/>
    <hyperlink ref="C50" r:id="rId96" tooltip="View Business License #1040109" display="https://www.commerce.alaska.gov/cbp/businesslicense/Search/DetailProx/?i=SzaJBennGQN1df7YIyC7MA%3D%3D&amp;v=gSAdNotJAkmdJx3ZgskCPw%3D%3D" xr:uid="{6F71128D-DEE8-43E4-8B09-702AA22C5B54}"/>
    <hyperlink ref="B51" r:id="rId97" tooltip="View License #10883" display="https://www.commerce.alaska.gov/abc/marijuana/Home/License/e8fae197-b4f3-48e6-a9c2-9c1a03d1954b" xr:uid="{2728EFC5-242D-47AA-BAB8-6287EF9F6B3C}"/>
    <hyperlink ref="C51" r:id="rId98" tooltip="View Business License #2130116" display="https://www.commerce.alaska.gov/cbp/businesslicense/Search/DetailProx/?i=5hvwrFuCv8XNG2Nkm7mqAQ%3D%3D&amp;v=scsDvcLgx0aLw9C57r8NoA%3D%3D" xr:uid="{74077195-9BA2-4862-BA59-EEF1230ACCB1}"/>
    <hyperlink ref="B52" r:id="rId99" tooltip="View License #10890" display="https://www.commerce.alaska.gov/abc/marijuana/Home/License/808f65e0-319c-4bcd-aebf-6c45578654dd" xr:uid="{3341E45B-C288-4406-B835-6D53569B5AD2}"/>
    <hyperlink ref="C52" r:id="rId100" tooltip="View Business License #1094177" display="https://www.commerce.alaska.gov/cbp/businesslicense/Search/DetailProx/?i=5sfsIH3mM2i5d76%2F1qv4xw%3D%3D&amp;v=i2%2F13pogGkKarbibI4bQ7g%3D%3D" xr:uid="{4C6D9BCD-674B-4FFD-8915-0CFCDD011C88}"/>
    <hyperlink ref="B53" r:id="rId101" tooltip="View License #10901" display="https://www.commerce.alaska.gov/abc/marijuana/Home/License/19ee48f4-c363-4de3-b68a-a4acf6d36860" xr:uid="{6951D14C-EF3E-41B5-8327-5ABA66A9FCBB}"/>
    <hyperlink ref="C53" r:id="rId102" tooltip="View Business License #1040691" display="https://www.commerce.alaska.gov/cbp/businesslicense/Search/DetailProx/?i=sejlG2HCLUO3TMDPjIaEwg%3D%3D&amp;v=FHGeu4VZJEK2pcW8pL%2B1xg%3D%3D" xr:uid="{5F447C58-353D-450E-B56F-E8872BF85971}"/>
    <hyperlink ref="B54" r:id="rId103" tooltip="View License #10933" display="https://www.commerce.alaska.gov/abc/marijuana/Home/License/a5f982b8-15c1-4088-a657-4eb751e281d4" xr:uid="{A051E013-A02F-404A-9F72-DDBA818656CB}"/>
    <hyperlink ref="C54" r:id="rId104" tooltip="View Business License #1035952" display="https://www.commerce.alaska.gov/cbp/businesslicense/Search/DetailProx/?i=j8nxCUj0qd%2B57wRQ1IWINw%3D%3D&amp;v=2VM2HSY7IE6Q%2BVTyj6dV4w%3D%3D" xr:uid="{28B49C45-2D37-442C-9E42-48FF7E0FB250}"/>
    <hyperlink ref="B55" r:id="rId105" tooltip="View License #10975" display="https://www.commerce.alaska.gov/abc/marijuana/Home/License/06f58a45-d083-4461-bc42-2d5d178b49c3" xr:uid="{A052CF83-6019-4D59-A5E1-40C636A3602F}"/>
    <hyperlink ref="C55" r:id="rId106" tooltip="View Business License #2118439" display="https://www.commerce.alaska.gov/cbp/businesslicense/Search/DetailProx/?i=7xiPaiqj3XrQcG%2Bkrt9XXQ%3D%3D&amp;v=ONZv9nNuo0GTUx8wO%2FQHig%3D%3D" xr:uid="{31C9355F-2BBD-481A-B9A9-D7CE27D6F25F}"/>
    <hyperlink ref="B56" r:id="rId107" tooltip="View License #11000" display="https://www.commerce.alaska.gov/abc/marijuana/Home/License/6869cdb5-9dcd-4357-b338-8a513423d341" xr:uid="{90F908DE-F727-4E0A-B49B-C8EA20A65247}"/>
    <hyperlink ref="C56" r:id="rId108" tooltip="View Business License #1041064" display="https://www.commerce.alaska.gov/cbp/businesslicense/Search/DetailProx/?i=2H0ETkkwNlNh0HEmW4fMdQ%3D%3D&amp;v=WoIPhH6320qwjRsdj3P63g%3D%3D" xr:uid="{F4DC8233-039E-4F27-91ED-74CB02699719}"/>
    <hyperlink ref="B57" r:id="rId109" tooltip="View License #11031" display="https://www.commerce.alaska.gov/abc/marijuana/Home/License/311fc9cc-f68c-4c86-b7f6-60efc714fcc1" xr:uid="{9C8FB0C6-40B4-470F-A109-BB445C08E10C}"/>
    <hyperlink ref="C57" r:id="rId110" tooltip="View Business License #2161271" display="https://www.commerce.alaska.gov/cbp/businesslicense/Search/DetailProx/?i=BaAQPgh8fA19HeI4Q49C4g%3D%3D&amp;v=49%2FviWNux0WCiwepzrXphA%3D%3D" xr:uid="{32DBD527-A6AD-4BC7-B9F3-15F89C66F852}"/>
    <hyperlink ref="B58" r:id="rId111" tooltip="View License #11050" display="https://www.commerce.alaska.gov/abc/marijuana/Home/License/655d0eaa-b476-4523-bff0-995fc555f885" xr:uid="{B5A826ED-609A-490A-B182-757393E9A3D4}"/>
    <hyperlink ref="C58" r:id="rId112" tooltip="View Business License #1041697" display="https://www.commerce.alaska.gov/cbp/businesslicense/Search/DetailProx/?i=90tggzb5719gjnGy1ppuYg%3D%3D&amp;v=5ZMyFRqNLEiDJ8zO4Yn4zw%3D%3D" xr:uid="{90858ADF-0C97-4B18-8E4E-2C0D4290132B}"/>
    <hyperlink ref="B59" r:id="rId113" tooltip="View License #11053" display="https://www.commerce.alaska.gov/abc/marijuana/Home/License/7cdd19b9-1d75-4dbb-b9f0-6557d33208b2" xr:uid="{BC97B209-EDC0-4639-B2EA-CBFF84A2E1B4}"/>
    <hyperlink ref="C59" r:id="rId114" tooltip="View Business License #1041822" display="https://www.commerce.alaska.gov/cbp/businesslicense/Search/DetailProx/?i=zqkDj7Lo%2BhpPl%2Fqj8J3QSQ%3D%3D&amp;v=VxQZ1zmkgEqzlKJWwRdcYg%3D%3D" xr:uid="{A178F06B-3131-49D1-BFF1-E153216CF04E}"/>
    <hyperlink ref="B60" r:id="rId115" tooltip="View License #11119" display="https://www.commerce.alaska.gov/abc/marijuana/Home/License/c6c8b40b-d1dc-416c-a3cf-77cc2239c46a" xr:uid="{D05B53A9-0835-40A1-80C3-2C88A88EF8F3}"/>
    <hyperlink ref="C60" r:id="rId116" tooltip="View Business License #2129663" display="https://www.commerce.alaska.gov/cbp/businesslicense/Search/DetailProx/?i=vlSQCJ6MsIN1uzO8ETkrfQ%3D%3D&amp;v=LUTHnBE%2Fo0CoY15pHU9ttQ%3D%3D" xr:uid="{C9DF8B7E-54C7-4B2F-B0E2-277F55F5A1C5}"/>
    <hyperlink ref="B61" r:id="rId117" tooltip="View License #11121" display="https://www.commerce.alaska.gov/abc/marijuana/Home/License/473c03f5-1932-4d33-9d01-ec615c45bdac" xr:uid="{32FCB91D-D679-4FB1-BBEB-DFAA962AE99B}"/>
    <hyperlink ref="C61" r:id="rId118" tooltip="View Business License #1042680" display="https://www.commerce.alaska.gov/cbp/businesslicense/Search/DetailProx/?i=KY8oc%2FocfRFqXdbG%2FIP%2Fyg%3D%3D&amp;v=AezYpCQtkUOnR4%2B4aLxcbw%3D%3D" xr:uid="{E2303145-4F31-48AE-AE40-B2A4A0475729}"/>
    <hyperlink ref="B62" r:id="rId119" tooltip="View License #11140" display="https://www.commerce.alaska.gov/abc/marijuana/Home/License/360b7c3c-4af1-48e7-88cf-33bbce738f48" xr:uid="{38FD1C5A-C218-4D44-B204-051BD6AA4082}"/>
    <hyperlink ref="C62" r:id="rId120" tooltip="View Business License #1042820" display="https://www.commerce.alaska.gov/cbp/businesslicense/Search/DetailProx/?i=7bgWOQ%2FMAcgySkqtS6s9xQ%3D%3D&amp;v=bFZTRveNpk6ifffNIrm6GA%3D%3D" xr:uid="{513B1822-A60B-480C-870C-B22D752B9B7A}"/>
    <hyperlink ref="B63" r:id="rId121" tooltip="View License #11198" display="https://www.commerce.alaska.gov/abc/marijuana/Home/License/f00f3678-bf38-4f84-bef0-7338243481aa" xr:uid="{FE45ABD2-022F-4010-B50D-01E88284B72B}"/>
    <hyperlink ref="C63" r:id="rId122" tooltip="View Business License #1043398" display="https://www.commerce.alaska.gov/cbp/businesslicense/Search/DetailProx/?i=AkszLjqgB65D%2Bw0cadw%2BHA%3D%3D&amp;v=aWnogRKzy0aILC2txlrYuw%3D%3D" xr:uid="{84D556EB-BF19-452A-9F9F-2F55CA18D629}"/>
    <hyperlink ref="B64" r:id="rId123" tooltip="View License #11303" display="https://www.commerce.alaska.gov/abc/marijuana/Home/License/351d4693-860f-46b6-94b0-3e4a5533cc2a" xr:uid="{42D45385-F214-469A-9004-72A3CBFF31E8}"/>
    <hyperlink ref="C64" r:id="rId124" tooltip="View Business License #1044171" display="https://www.commerce.alaska.gov/cbp/businesslicense/Search/DetailProx/?i=Q3A3ZjjORx7IPtEgv6WYew%3D%3D&amp;v=APmbJ0Ntm0%2BGkB%2FXnZSn5g%3D%3D" xr:uid="{803630BE-569A-4C82-B984-5AFCC7B56A82}"/>
    <hyperlink ref="B65" r:id="rId125" tooltip="View License #11382" display="https://www.commerce.alaska.gov/abc/marijuana/Home/License/d272c1b2-9b83-4690-9614-2bc4438af211" xr:uid="{8C55C3AB-5390-4041-8EB1-D4FE281DE3CD}"/>
    <hyperlink ref="C65" r:id="rId126" tooltip="View Business License #1030318" display="https://www.commerce.alaska.gov/cbp/businesslicense/Search/DetailProx/?i=w%2F%2Bj9qG6Dtg5FlunXCCnKw%3D%3D&amp;v=bsH3HlRnyU6HFkgKdIpyKQ%3D%3D" xr:uid="{C51C91C5-C7B9-4103-9C88-DBDBADCC5A60}"/>
    <hyperlink ref="B66" r:id="rId127" tooltip="View License #11411" display="https://www.commerce.alaska.gov/abc/marijuana/Home/License/c53bd709-e4ee-4c47-99cf-6c68bc2da13f" xr:uid="{F08E8FF0-FC74-4772-88C4-1A7A76E65EAB}"/>
    <hyperlink ref="C66" r:id="rId128" tooltip="View Business License #1044156" display="https://www.commerce.alaska.gov/cbp/businesslicense/Search/DetailProx/?i=AX1tlv%2BH%2BQ1V%2FrrrMF0Ibw%3D%3D&amp;v=HoUSMVXXSUmZE8Zx43OA%2Fg%3D%3D" xr:uid="{2101B081-A030-4E05-8256-F005BBE79166}"/>
    <hyperlink ref="B67" r:id="rId129" tooltip="View License #11509" display="https://www.commerce.alaska.gov/abc/marijuana/Home/License/d43698c3-ad46-4b36-9153-ede99ce5f5c2" xr:uid="{A9FD4130-B4F3-4DAC-95AC-BA48C7222BBA}"/>
    <hyperlink ref="C67" r:id="rId130" tooltip="View Business License #1033200" display="https://www.commerce.alaska.gov/cbp/businesslicense/Search/DetailProx/?i=J1Rfabzhj%2FPmH76H6EwdLg%3D%3D&amp;v=lccx5KvErUy6EDPVWR%2FuqQ%3D%3D" xr:uid="{9B4A3774-ECF3-479F-BE99-09E8E86173E5}"/>
    <hyperlink ref="B68" r:id="rId131" tooltip="View License #11547" display="https://www.commerce.alaska.gov/abc/marijuana/Home/License/005a9068-00ad-4e47-b643-d76bba83e84f" xr:uid="{9CF47436-30E9-4FCC-B533-84668CA7082D}"/>
    <hyperlink ref="C68" r:id="rId132" tooltip="View Business License #1087372" display="https://www.commerce.alaska.gov/cbp/businesslicense/Search/DetailProx/?i=bXsNNX6vSXU1fP4KjgN56g%3D%3D&amp;v=ynrCxLAQM0SemDwYfc0nzQ%3D%3D" xr:uid="{0CFA4D4B-D3F5-467D-BDF3-54E83741A5D7}"/>
    <hyperlink ref="B69" r:id="rId133" tooltip="View License #11614" display="https://www.commerce.alaska.gov/abc/marijuana/Home/License/953a3368-d99e-4a1d-914b-2d2303f50baf" xr:uid="{629F2E0C-CCDE-4249-8CA1-0104F811B3B0}"/>
    <hyperlink ref="C69" r:id="rId134" tooltip="View Business License #1051872" display="https://www.commerce.alaska.gov/cbp/businesslicense/Search/DetailProx/?i=JR8In%2BELIWTKBb9dM5HXXg%3D%3D&amp;v=B%2BObcAcVo0WmR4iT6kbMFA%3D%3D" xr:uid="{5ED4B86B-DECF-44D1-BB32-0CF88A50129F}"/>
    <hyperlink ref="B70" r:id="rId135" tooltip="View License #11638" display="https://www.commerce.alaska.gov/abc/marijuana/Home/License/588d1ae5-2e53-43ea-a4ed-ff64e844462b" xr:uid="{74CBF41C-12E3-4319-B3AA-9A11A02A63D6}"/>
    <hyperlink ref="C70" r:id="rId136" tooltip="View Business License #2092986" display="https://www.commerce.alaska.gov/cbp/businesslicense/Search/DetailProx/?i=L0NWXOPmujIyUnRd8TzJFQ%3D%3D&amp;v=bItPB1xfqUWLIuUyvRc4kw%3D%3D" xr:uid="{4EC3EE00-8B02-48D2-A549-FD2C43BA2473}"/>
    <hyperlink ref="B71" r:id="rId137" tooltip="View License #11731" display="https://www.commerce.alaska.gov/abc/marijuana/Home/License/8f8f3ffa-14a7-43cb-ba49-8ef1d2a29471" xr:uid="{9FF90128-FC59-4C9C-A960-F76C2E6C657D}"/>
    <hyperlink ref="C71" r:id="rId138" tooltip="View Business License #1062162" display="https://www.commerce.alaska.gov/cbp/businesslicense/Search/DetailProx/?i=K6hO3hXT55b3Cz3nmnXYhA%3D%3D&amp;v=GJGx1INJGEqHCgqXQuM%2BSg%3D%3D" xr:uid="{63068577-F726-45FA-B973-6E24A2AF9636}"/>
    <hyperlink ref="B72" r:id="rId139" tooltip="View License #11927" display="https://www.commerce.alaska.gov/abc/marijuana/Home/License/a6176e72-ca16-4ddd-aaa3-04d589ea2e0e" xr:uid="{8FDDD571-9A5A-426A-8ADB-F5FDE6923EB3}"/>
    <hyperlink ref="C72" r:id="rId140" tooltip="View Business License #1041284" display="https://www.commerce.alaska.gov/cbp/businesslicense/Search/DetailProx/?i=7q6%2F%2BjrKypEsOcvFtogHhA%3D%3D&amp;v=zU%2Brv688aEy0PeZG9Yb7UQ%3D%3D" xr:uid="{0B7174D8-8B21-4D05-9247-40EA4AA24E19}"/>
    <hyperlink ref="B73" r:id="rId141" tooltip="View License #11966" display="https://www.commerce.alaska.gov/abc/marijuana/Home/License/09269544-a2e2-4d30-ac6b-57f79bd32d21" xr:uid="{F7DD62DF-0164-48E4-8733-27F8CEA80CF4}"/>
    <hyperlink ref="C73" r:id="rId142" tooltip="View Business License #1065429" display="https://www.commerce.alaska.gov/cbp/businesslicense/Search/DetailProx/?i=Yi2wqDThR3IquzaZnZ8LXw%3D%3D&amp;v=2XxmGPJGDU29ROe47xTn0g%3D%3D" xr:uid="{CE081A7F-D89E-40B4-A256-86347936946C}"/>
    <hyperlink ref="B74" r:id="rId143" tooltip="View License #12023" display="https://www.commerce.alaska.gov/abc/marijuana/Home/License/36bbefbb-d02a-4a35-8de6-149bb7a30422" xr:uid="{0176B98F-8107-41B1-B815-94C79FAD6F5B}"/>
    <hyperlink ref="C74" r:id="rId144" tooltip="View Business License #1078259" display="https://www.commerce.alaska.gov/cbp/businesslicense/Search/DetailProx/?i=Qt%2FvSUg6RDRiqYMyLHT%2FSQ%3D%3D&amp;v=wunIDuIbAkOnxgyZKW8MMg%3D%3D" xr:uid="{F9F3603D-E409-4F38-AC48-817FDD652FA1}"/>
    <hyperlink ref="B75" r:id="rId145" tooltip="View License #12313" display="https://www.commerce.alaska.gov/abc/marijuana/Home/License/592320ec-459b-4f6b-8c5a-571446141eae" xr:uid="{25F5455C-01D2-4843-8CCF-48E995234897}"/>
    <hyperlink ref="C75" r:id="rId146" tooltip="View Business License #1049316" display="https://www.commerce.alaska.gov/cbp/businesslicense/Search/DetailProx/?i=QJ0Mm4hEYdO2BLafXMofog%3D%3D&amp;v=%2BDLx8g%2Fv%2F0aXTtwI0jsVaQ%3D%3D" xr:uid="{F367C1E9-550A-4FD5-9D8B-9BFF0350A152}"/>
    <hyperlink ref="B76" r:id="rId147" tooltip="View License #12316" display="https://www.commerce.alaska.gov/abc/marijuana/Home/License/60485f7d-c3e9-48ac-93a8-bd7a2430fd4b" xr:uid="{6761DB90-AED6-49D5-936B-350097C1FA36}"/>
    <hyperlink ref="C76" r:id="rId148" tooltip="View Business License #1050006" display="https://www.commerce.alaska.gov/cbp/businesslicense/Search/DetailProx/?i=2Igr7oKY7l21OuAYtVLkxA%3D%3D&amp;v=gxGP5J%2B%2FDkC61evDTLtkoQ%3D%3D" xr:uid="{FC1042FA-21E4-4A01-91D2-3ABAA2F5F069}"/>
    <hyperlink ref="B77" r:id="rId149" tooltip="View License #12325" display="https://www.commerce.alaska.gov/abc/marijuana/Home/License/b7f162bb-5678-4360-9074-1018fcc66633" xr:uid="{DA149074-011E-401A-8534-EA02555109C6}"/>
    <hyperlink ref="C77" r:id="rId150" tooltip="View Business License #2115560" display="https://www.commerce.alaska.gov/cbp/businesslicense/Search/DetailProx/?i=NA%2BtUAkrkAigOeQhAoZI0w%3D%3D&amp;v=r9uIsqwse0Ck%2FBrgRfF1Qw%3D%3D" xr:uid="{76553EAD-3BFF-4850-99AE-2B50ACE88FF9}"/>
    <hyperlink ref="B78" r:id="rId151" tooltip="View License #12437" display="https://www.commerce.alaska.gov/abc/marijuana/Home/License/12539879-c719-4b06-b9fd-a808facbc620" xr:uid="{10D2C4D9-565D-40D2-9FFF-7DCAE73A4EB3}"/>
    <hyperlink ref="C78" r:id="rId152" tooltip="View Business License #1038961" display="https://www.commerce.alaska.gov/cbp/businesslicense/Search/DetailProx/?i=aowMMsjUqX%2BXRxzcCriRYg%3D%3D&amp;v=Tgdeo%2FArnUqsIJjbhQ1GGQ%3D%3D" xr:uid="{55EEE74B-A2F2-4A66-A871-7D210B8D278D}"/>
    <hyperlink ref="B79" r:id="rId153" tooltip="View License #12635" display="https://www.commerce.alaska.gov/abc/marijuana/Home/License/701a5c7f-8596-49a7-817b-3c1c37f48fb5" xr:uid="{6D2BF78E-8244-4F0C-9CE0-DFB10D9E2D45}"/>
    <hyperlink ref="C79" r:id="rId154" tooltip="View Business License #1033365" display="https://www.commerce.alaska.gov/cbp/businesslicense/Search/DetailProx/?i=nGbK%2Fo8R9vrgW1enQtJXAw%3D%3D&amp;v=AM8klr0TQEyYIRpcZO4iwA%3D%3D" xr:uid="{C6624918-C156-4365-9D9E-BA2B0695B230}"/>
    <hyperlink ref="B80" r:id="rId155" tooltip="View License #12768" display="https://www.commerce.alaska.gov/abc/marijuana/Home/License/3935f3fa-ec80-47d8-9fba-ad0f43274f0f" xr:uid="{B342CD43-11FC-447F-845B-8EAC78923EEC}"/>
    <hyperlink ref="C80" r:id="rId156" tooltip="View Business License #1052541" display="https://www.commerce.alaska.gov/cbp/businesslicense/Search/DetailProx/?i=wBSHm6tkiDdYz%2FIa%2FJeSiQ%3D%3D&amp;v=yq5OqDS%2F6EWybbi2PNCqBA%3D%3D" xr:uid="{1D548D8B-E156-41BD-941E-9A7AA4862A40}"/>
    <hyperlink ref="B81" r:id="rId157" tooltip="View License #12866" display="https://www.commerce.alaska.gov/abc/marijuana/Home/License/81de9d69-fea2-4923-8a49-71bb062fc932" xr:uid="{154A1D89-B654-4B40-873A-328DF0387626}"/>
    <hyperlink ref="C81" r:id="rId158" tooltip="View Business License #1038791" display="https://www.commerce.alaska.gov/cbp/businesslicense/Search/DetailProx/?i=dgeYApg331IYzEuQRF8xuw%3D%3D&amp;v=9%2FSHAiwqIkud3GqvxYUNhA%3D%3D" xr:uid="{EA5EC47A-06CA-4292-8BE9-D0AA6D91FB90}"/>
    <hyperlink ref="B82" r:id="rId159" tooltip="View License #12956" display="https://www.commerce.alaska.gov/abc/marijuana/Home/License/e46a19ee-d0de-471f-86b2-d0e9665561ba" xr:uid="{AEB6F5BA-F499-4030-B060-9090EC228902}"/>
    <hyperlink ref="C82" r:id="rId160" tooltip="View Business License #1040267" display="https://www.commerce.alaska.gov/cbp/businesslicense/Search/DetailProx/?i=OAqev7LVLlCCTZr2Gr5ORg%3D%3D&amp;v=Kb5LCP6AO0upjzBSf8%2BggA%3D%3D" xr:uid="{538F2B4D-CA43-4737-9D92-49A782A7909E}"/>
    <hyperlink ref="B83" r:id="rId161" tooltip="View License #12964" display="https://www.commerce.alaska.gov/abc/marijuana/Home/License/3a3cff8b-334f-4ede-a33b-60a638c10bdd" xr:uid="{BBD7585A-0133-48EF-BC3E-E24188A336CC}"/>
    <hyperlink ref="C83" r:id="rId162" tooltip="View Business License #1059784" display="https://www.commerce.alaska.gov/cbp/businesslicense/Search/DetailProx/?i=GfXRIiadM4GU2VtAlZF6pw%3D%3D&amp;v=Ly%2Bc0sjsZ0iGUOdXPQGy0g%3D%3D" xr:uid="{A8A1BFCF-4BCE-45C0-B31A-C32100ABE87C}"/>
    <hyperlink ref="B84" r:id="rId163" tooltip="View License #13119" display="https://www.commerce.alaska.gov/abc/marijuana/Home/License/4d5a8a0e-8098-4890-9a8e-347315502b88" xr:uid="{3E1596BF-8264-4A31-9354-D3253C469B6D}"/>
    <hyperlink ref="C84" r:id="rId164" tooltip="View Business License #1051864" display="https://www.commerce.alaska.gov/cbp/businesslicense/Search/DetailProx/?i=HdgO0BywcVaJ4LOvZYLBJw%3D%3D&amp;v=FNuEGe0SX0u8p2MOF9etvQ%3D%3D" xr:uid="{6A2E8BCF-6175-4AD4-8E7D-312654C20A8D}"/>
    <hyperlink ref="B85" r:id="rId165" tooltip="View License #13217" display="https://www.commerce.alaska.gov/abc/marijuana/Home/License/d6e904cc-af34-4904-a0a4-06cbd7f9b8b3" xr:uid="{B28A227B-081C-477C-B223-DE4E2B80320D}"/>
    <hyperlink ref="C85" r:id="rId166" tooltip="View Business License #1047535" display="https://www.commerce.alaska.gov/cbp/businesslicense/Search/DetailProx/?i=w3Wb5trfDGNroEllmNBufw%3D%3D&amp;v=aB6nLBmE8U22rUmmubT7mA%3D%3D" xr:uid="{0BCC062E-F354-411B-A8FC-C2A9C9BFD946}"/>
    <hyperlink ref="B86" r:id="rId167" tooltip="View License #13279" display="https://www.commerce.alaska.gov/abc/marijuana/Home/License/fea4607f-aa6a-4ecc-ba07-b47921fbbb36" xr:uid="{96034EAD-EF93-4E74-921B-5F1EC5C60A85}"/>
    <hyperlink ref="C86" r:id="rId168" tooltip="View Business License #1054744" display="https://www.commerce.alaska.gov/cbp/businesslicense/Search/DetailProx/?i=n9ONgtTDa0%2FPIXCHTAKOGg%3D%3D&amp;v=p9SgF196yEGMouJQBZMSLA%3D%3D" xr:uid="{35525B08-3D4F-462B-9286-FED8A9F2DEB2}"/>
    <hyperlink ref="B87" r:id="rId169" tooltip="View License #13382" display="https://www.commerce.alaska.gov/abc/marijuana/Home/License/4944fb5e-aa95-470c-a61b-5caba4d3528b" xr:uid="{9ACD798D-DE7B-4C3A-A24E-86E8E400DC78}"/>
    <hyperlink ref="C87" r:id="rId170" tooltip="View Business License #1054904" display="https://www.commerce.alaska.gov/cbp/businesslicense/Search/DetailProx/?i=GZDHe9Vcp0niaCEDzteczg%3D%3D&amp;v=bIhSqqdZU0eVAarus4%2FV5g%3D%3D" xr:uid="{301D97BD-CD1A-49F3-B2F1-8320CC8DAA96}"/>
    <hyperlink ref="B88" r:id="rId171" tooltip="View License #13949" display="https://www.commerce.alaska.gov/abc/marijuana/Home/License/f653afcf-b022-4a76-a35c-09f16c5a59b4" xr:uid="{9FE09AE8-AC43-4C3E-97E6-6FEAF829BA0C}"/>
    <hyperlink ref="C88" r:id="rId172" tooltip="View Business License #1040267" display="https://www.commerce.alaska.gov/cbp/businesslicense/Search/DetailProx/?i=CvLGlw9zvLpksnRORDejwQ%3D%3D&amp;v=Q901M03ykkWZnXrzALT9mw%3D%3D" xr:uid="{315719B1-8F94-4E56-AF59-AE48BBDA59D6}"/>
    <hyperlink ref="B89" r:id="rId173" tooltip="View License #14083" display="https://www.commerce.alaska.gov/abc/marijuana/Home/License/457f09e7-36d1-4790-841d-1ead4a9c87a3" xr:uid="{92F9AA6D-6A30-408F-88DD-4A9C2DC9881D}"/>
    <hyperlink ref="C89" r:id="rId174" tooltip="View Business License #2089241" display="https://www.commerce.alaska.gov/cbp/businesslicense/Search/DetailProx/?i=rfQkjH6BG5zijXYAIjZM6Q%3D%3D&amp;v=ML2Hcn6PbEmKBqUTva1yCQ%3D%3D" xr:uid="{FF3E2500-61DD-4D43-868A-18E194F977B4}"/>
    <hyperlink ref="B90" r:id="rId175" tooltip="View License #14200" display="https://www.commerce.alaska.gov/abc/marijuana/Home/License/d24f7839-0d78-4ade-a92d-a299e28d53d0" xr:uid="{6518AEA9-CF4D-441F-A1C6-5CF453BD750A}"/>
    <hyperlink ref="C90" r:id="rId176" tooltip="View Business License #2091163" display="https://www.commerce.alaska.gov/cbp/businesslicense/Search/DetailProx/?i=WB0GJNcApSNu%2BOydKyPKFg%3D%3D&amp;v=iLGn%2BdewKkqF0GMJKw0vMQ%3D%3D" xr:uid="{1AC1CE1B-6EF0-4057-8BA2-FB9F43DC8371}"/>
    <hyperlink ref="B91" r:id="rId177" tooltip="View License #14359" display="https://www.commerce.alaska.gov/abc/marijuana/Home/License/332c1263-c41d-489d-ad3d-e0da231452c2" xr:uid="{FB32600F-3807-440C-A24B-0AD86AE1BF3A}"/>
    <hyperlink ref="C91" r:id="rId178" tooltip="View Business License #1039577" display="https://www.commerce.alaska.gov/cbp/businesslicense/Search/DetailProx/?i=GQ3rq6xyUM7Mc%2Fn35VidtQ%3D%3D&amp;v=Z7ZaQAWL9EaYXH9YUJVekA%3D%3D" xr:uid="{BC37C9B9-5424-44BB-8E59-59CEC9AB4F94}"/>
    <hyperlink ref="B92" r:id="rId179" tooltip="View License #15016" display="https://www.commerce.alaska.gov/abc/marijuana/Home/License/9ea3aef1-3f1c-4dd6-bc3d-38a2db93e9a8" xr:uid="{03C9431C-4B16-475A-B302-745C6D3008DC}"/>
    <hyperlink ref="C92" r:id="rId180" tooltip="View Business License #2083338" display="https://www.commerce.alaska.gov/cbp/businesslicense/Search/DetailProx/?i=%2FnM7BIbWoVLEbcBrDEUi1g%3D%3D&amp;v=2uOeQVHYzk6BNkwbBjsujQ%3D%3D" xr:uid="{D9BE43C7-2FE6-4F2C-B867-70D0214BD6EB}"/>
    <hyperlink ref="B93" r:id="rId181" tooltip="View License #15019" display="https://www.commerce.alaska.gov/abc/marijuana/Home/License/8cdf9408-6c2d-4234-a028-f7f6082d991a" xr:uid="{5C0D15CA-275D-44AF-96CB-9F4A4C00BC2F}"/>
    <hyperlink ref="C93" r:id="rId182" tooltip="View Business License #1058469" display="https://www.commerce.alaska.gov/cbp/businesslicense/Search/DetailProx/?i=K25WBZQNqAv9EXEagZ8wiQ%3D%3D&amp;v=UXlr9qoFY0CkXAowsgBH8w%3D%3D" xr:uid="{67BFC8ED-E0AA-4BD4-892F-41C799CEB4A2}"/>
    <hyperlink ref="B94" r:id="rId183" tooltip="View License #15061" display="https://www.commerce.alaska.gov/abc/marijuana/Home/License/106cca14-5190-47a6-b193-b4af091499ee" xr:uid="{454896C1-F045-4676-ADE1-40337C7EEA2B}"/>
    <hyperlink ref="C94" r:id="rId184" tooltip="View Business License #1060238" display="https://www.commerce.alaska.gov/cbp/businesslicense/Search/DetailProx/?i=1YE2rog9ENWT4RbMoTEOMw%3D%3D&amp;v=3VL0mEic1U6Xi2Fir6MPmg%3D%3D" xr:uid="{5A2FC334-EDC8-4B3D-8DC9-8394EAA60AAD}"/>
    <hyperlink ref="B95" r:id="rId185" tooltip="View License #15246" display="https://www.commerce.alaska.gov/abc/marijuana/Home/License/934fa70d-56b6-44f0-b3da-173b95212365" xr:uid="{576C529C-C7CE-484E-A67D-8B64E8CD737C}"/>
    <hyperlink ref="C95" r:id="rId186" tooltip="View Business License #1060209" display="https://www.commerce.alaska.gov/cbp/businesslicense/Search/DetailProx/?i=WNPJ%2Bi797DdJ1JMxEC7SaA%3D%3D&amp;v=b%2BRh%2FqR0oESCXkEWkdeBRA%3D%3D" xr:uid="{91C6E5F9-18B1-4B51-A432-26005A015FBA}"/>
    <hyperlink ref="B96" r:id="rId187" tooltip="View License #15393" display="https://www.commerce.alaska.gov/abc/marijuana/Home/License/09b83258-dea7-46dd-9a7c-196faff6c217" xr:uid="{AD3777DE-944B-479D-8B25-5D6091581BDB}"/>
    <hyperlink ref="C96" r:id="rId188" tooltip="View Business License #1037289" display="https://www.commerce.alaska.gov/cbp/businesslicense/Search/DetailProx/?i=41t%2FVgg28%2Fi1ZZMBqA9fHA%3D%3D&amp;v=GWu07wesXEKT1SrhX%2FLB0Q%3D%3D" xr:uid="{5227607B-E688-4806-8F5E-F50657211304}"/>
    <hyperlink ref="B97" r:id="rId189" tooltip="View License #15788" display="https://www.commerce.alaska.gov/abc/marijuana/Home/License/0b6723b1-4f1b-412c-be23-c24a10e567bf" xr:uid="{5CA81C9B-0490-4E3B-BE27-0745BBA1DC8C}"/>
    <hyperlink ref="C97" r:id="rId190" tooltip="View Business License #1062162" display="https://www.commerce.alaska.gov/cbp/businesslicense/Search/DetailProx/?i=J1nWN0HZP38DbTIRa2Apfw%3D%3D&amp;v=kaEZgSrpqkGKuYe53Ok%2F3Q%3D%3D" xr:uid="{E2FAFB80-9BB8-44B5-8B6C-B64B1F5DF30B}"/>
    <hyperlink ref="B98" r:id="rId191" tooltip="View License #15814" display="https://www.commerce.alaska.gov/abc/marijuana/Home/License/cee4004e-5382-4a0a-bbb5-9d180107bd47" xr:uid="{EC0679D9-DB49-412E-932E-F2BB6603A72A}"/>
    <hyperlink ref="C98" r:id="rId192" tooltip="View Business License #1033939" display="https://www.commerce.alaska.gov/cbp/businesslicense/Search/DetailProx/?i=QAGxiYeEao3jfSlpI96ifg%3D%3D&amp;v=nWcZjOmODUOFe0i9JwsV%2FA%3D%3D" xr:uid="{0A8F992B-E272-4E6E-97A9-5BBC25540921}"/>
    <hyperlink ref="B99" r:id="rId193" tooltip="View License #15916" display="https://www.commerce.alaska.gov/abc/marijuana/Home/License/c9e02108-f21f-4a82-a144-066ae40407ef" xr:uid="{84BC2805-4B02-479D-B450-926C89D535B2}"/>
    <hyperlink ref="C99" r:id="rId194" tooltip="View Business License #2099269" display="https://www.commerce.alaska.gov/cbp/businesslicense/Search/DetailProx/?i=42yWxO2BvE0FMbklf1vbNg%3D%3D&amp;v=42GQ1Em7Ck%2BF6RVIckmZaA%3D%3D" xr:uid="{1C787986-BB23-47E8-904D-03D7CAC8D769}"/>
    <hyperlink ref="B100" r:id="rId195" tooltip="View License #16184" display="https://www.commerce.alaska.gov/abc/marijuana/Home/License/a66b72a2-ba41-4829-a9bd-945b313614d4" xr:uid="{75136B8E-DEB5-40E8-8962-6680E59EBE4D}"/>
    <hyperlink ref="C100" r:id="rId196" tooltip="View Business License #1063483" display="https://www.commerce.alaska.gov/cbp/businesslicense/Search/DetailProx/?i=9J99QxgNWqwQN01b4UGnBw%3D%3D&amp;v=2gr5qqUDs0ug1hjsgUP%2FYg%3D%3D" xr:uid="{B8055B05-11F3-400F-889B-AE58ED84B16D}"/>
    <hyperlink ref="B101" r:id="rId197" tooltip="View License #16213" display="https://www.commerce.alaska.gov/abc/marijuana/Home/License/1e08686d-2bf4-4bde-a390-bcb032c107f1" xr:uid="{5C082406-DE64-44CB-A475-B05CD6B92FAE}"/>
    <hyperlink ref="C101" r:id="rId198" tooltip="View Business License #1063457" display="https://www.commerce.alaska.gov/cbp/businesslicense/Search/DetailProx/?i=IWXkV35id570GNjgahmLZQ%3D%3D&amp;v=x3%2FRrSvszkepnqqjVHh85Q%3D%3D" xr:uid="{605B04C1-B492-472B-A867-6155333ACCCC}"/>
    <hyperlink ref="B102" r:id="rId199" tooltip="View License #16529" display="https://www.commerce.alaska.gov/abc/marijuana/Home/License/2997f5c9-0355-43b7-825f-4ecae04b7049" xr:uid="{D085BE32-77EB-46C2-A36F-C9FBB8221B00}"/>
    <hyperlink ref="C102" r:id="rId200" tooltip="View Business License #1065154" display="https://www.commerce.alaska.gov/cbp/businesslicense/Search/DetailProx/?i=3rwhrSQCxMieY0GWwRtwVw%3D%3D&amp;v=OixB4EcMdUqDxLyPej8E7A%3D%3D" xr:uid="{3F88142C-7556-4229-BFC4-E1C074CDAB6C}"/>
    <hyperlink ref="B103" r:id="rId201" tooltip="View License #16579" display="https://www.commerce.alaska.gov/abc/marijuana/Home/License/d00c4075-ef4e-469d-8bda-a8b7f6c0368b" xr:uid="{F38B5E00-EBF6-4A41-96A8-2C5A9BBA60EC}"/>
    <hyperlink ref="C103" r:id="rId202" tooltip="View Business License #1040267" display="https://www.commerce.alaska.gov/cbp/businesslicense/Search/DetailProx/?i=vxBUfPpOfycCoZXDTK7F6w%3D%3D&amp;v=PcZQW3bLXEOSGVQUpOlPBw%3D%3D" xr:uid="{F4C347A8-E9D4-49A8-8080-464CFB7C12E9}"/>
    <hyperlink ref="B104" r:id="rId203" tooltip="View License #16610" display="https://www.commerce.alaska.gov/abc/marijuana/Home/License/25909432-a8cb-47e6-ba84-9015a8e8ae8a" xr:uid="{DF15F539-D689-4479-AD9F-E01B6E107D1B}"/>
    <hyperlink ref="C104" r:id="rId204" tooltip="View Business License #1065429" display="https://www.commerce.alaska.gov/cbp/businesslicense/Search/DetailProx/?i=z4POTVRZTalnrt3FgYa%2BIg%3D%3D&amp;v=3%2F1PX9giaE%2BYz37Tflg1uA%3D%3D" xr:uid="{7CBB6532-2DAC-4F33-9F15-2A6EB3D63272}"/>
    <hyperlink ref="B105" r:id="rId205" tooltip="View License #16915" display="https://www.commerce.alaska.gov/abc/marijuana/Home/License/b5525f63-d238-4693-8820-b0be95807fa6" xr:uid="{B53F0BB5-FEA8-4DB3-87F9-AF99D255A211}"/>
    <hyperlink ref="C105" r:id="rId206" tooltip="View Business License #1066517" display="https://www.commerce.alaska.gov/cbp/businesslicense/Search/DetailProx/?i=yUDFGOURvkRZ7f8xuM18jw%3D%3D&amp;v=gGvhrKQ1vEiN5AmO7qmA1Q%3D%3D" xr:uid="{0A3F0FBF-C419-4B45-858F-0F7398643D3D}"/>
    <hyperlink ref="B106" r:id="rId207" tooltip="View License #17068" display="https://www.commerce.alaska.gov/abc/marijuana/Home/License/76803d26-4fe2-4176-8cc8-7e80901b0e3e" xr:uid="{D0256AF0-CDCD-44F9-90EF-AFA3D1D694C1}"/>
    <hyperlink ref="C106" r:id="rId208" tooltip="View Business License #1067444" display="https://www.commerce.alaska.gov/cbp/businesslicense/Search/DetailProx/?i=0CCQUY5wtn1HbAiDrIvZ%2Bw%3D%3D&amp;v=xm02oYd%2BMUOek26DyX7saQ%3D%3D" xr:uid="{B8E3CD2B-FF6E-4DA7-A6CA-38FD996A0F55}"/>
    <hyperlink ref="B107" r:id="rId209" tooltip="View License #17077" display="https://www.commerce.alaska.gov/abc/marijuana/Home/License/f18ea7cd-3d94-4a81-b0a3-e8ef743c1923" xr:uid="{9EF5751B-2859-4EFE-91EC-034D652382BE}"/>
    <hyperlink ref="C107" r:id="rId210" tooltip="View Business License #1040267" display="https://www.commerce.alaska.gov/cbp/businesslicense/Search/DetailProx/?i=Wxxv5Ym1qvqoxAqwxiirSg%3D%3D&amp;v=iO0JT3rKfUOkcCR0EU6ftg%3D%3D" xr:uid="{7217A0F6-FE76-4AC2-B949-0CDA0383F02A}"/>
    <hyperlink ref="B108" r:id="rId211" tooltip="View License #17176" display="https://www.commerce.alaska.gov/abc/marijuana/Home/License/a2d43f97-4340-4b27-8575-c277efe62154" xr:uid="{68E4F6D0-158D-4268-A9F0-519F785897C4}"/>
    <hyperlink ref="C108" r:id="rId212" tooltip="View Business License #1067892" display="https://www.commerce.alaska.gov/cbp/businesslicense/Search/DetailProx/?i=dT4y2%2BGxenxMYCiYssUSpQ%3D%3D&amp;v=I6RDjAkUF0u5XguCJX%2BqPw%3D%3D" xr:uid="{569AEF09-E3E6-446B-88E5-DBD15A6F616C}"/>
    <hyperlink ref="B109" r:id="rId213" tooltip="View License #17204" display="https://www.commerce.alaska.gov/abc/marijuana/Home/License/57fcf18b-16b0-48bc-8362-3a8376c5dd57" xr:uid="{694B04C7-F7A5-4034-8F6C-2F527F1A3FCC}"/>
    <hyperlink ref="C109" r:id="rId214" tooltip="View Business License #1064632" display="https://www.commerce.alaska.gov/cbp/businesslicense/Search/DetailProx/?i=wDR9u720r9ucZhFjfGbTmg%3D%3D&amp;v=ckRk7oiDrEaBEbeFIdZ62w%3D%3D" xr:uid="{26113349-FAB2-431B-AC28-5F76521FE037}"/>
    <hyperlink ref="B110" r:id="rId215" tooltip="View License #17250" display="https://www.commerce.alaska.gov/abc/marijuana/Home/License/04bee5dc-b052-44d4-b5e2-e0af50c6055c" xr:uid="{35EBFA34-1352-4F74-8FD4-05AC4DF30D7E}"/>
    <hyperlink ref="C110" r:id="rId216" tooltip="View Business License #2086134" display="https://www.commerce.alaska.gov/cbp/businesslicense/Search/DetailProx/?i=JwvJwYilJea3WZOAHN%2BJfA%3D%3D&amp;v=b8tR7tIRr0WLM7DynqbDCw%3D%3D" xr:uid="{E9D8C1A5-98CF-4F7E-92DA-5D9CAB567BCB}"/>
    <hyperlink ref="B111" r:id="rId217" tooltip="View License #17480" display="https://www.commerce.alaska.gov/abc/marijuana/Home/License/86994a0c-5886-4220-b7aa-584215e06ca8" xr:uid="{595E9D85-928C-4E39-B186-B5CF48550563}"/>
    <hyperlink ref="C111" r:id="rId218" tooltip="View Business License #1069211" display="https://www.commerce.alaska.gov/cbp/businesslicense/Search/DetailProx/?i=A2d4KGLBqMw8JlbPWw%2Bb6w%3D%3D&amp;v=CWESXHwTK0eBAEhQZ3rP7A%3D%3D" xr:uid="{16F79591-E6AD-4C8F-B132-B31204D98088}"/>
    <hyperlink ref="B112" r:id="rId219" tooltip="View License #17758" display="https://www.commerce.alaska.gov/abc/marijuana/Home/License/a6b1e0a3-8ab7-4cbb-b360-538cfd89ffe6" xr:uid="{23CF185F-B284-4741-9F9A-EFB5BEB8ECCF}"/>
    <hyperlink ref="C112" r:id="rId220" tooltip="View Business License #1064577" display="https://www.commerce.alaska.gov/cbp/businesslicense/Search/DetailProx/?i=iGwlET1Pmr9GSqeEVeSgwg%3D%3D&amp;v=433AcIRPX0KFtIjYKJ13Sw%3D%3D" xr:uid="{2093C905-737D-48A3-B5A3-371F89344316}"/>
    <hyperlink ref="B113" r:id="rId221" tooltip="View License #17764" display="https://www.commerce.alaska.gov/abc/marijuana/Home/License/a7e4b2e9-b0a2-41e9-945c-3ebb6badf79c" xr:uid="{8DA45B5D-0433-4E2E-83B7-FB2CE4484568}"/>
    <hyperlink ref="C113" r:id="rId222" tooltip="View Business License #1070263" display="https://www.commerce.alaska.gov/cbp/businesslicense/Search/DetailProx/?i=j3Jhof6RwnJ%2BOCs4wvphbg%3D%3D&amp;v=2iyxsHEvg0CD6bY8C6oiXg%3D%3D" xr:uid="{AEF048A4-3659-43BF-965B-45A389FD7D14}"/>
    <hyperlink ref="B114" r:id="rId223" tooltip="View License #17808" display="https://www.commerce.alaska.gov/abc/marijuana/Home/License/660bc4d6-1aab-4a86-8831-77f925f1ad92" xr:uid="{26D895DB-665D-4702-9106-CDD0E9489074}"/>
    <hyperlink ref="C114" r:id="rId224" tooltip="View Business License #1069832" display="https://www.commerce.alaska.gov/cbp/businesslicense/Search/DetailProx/?i=M1HIcVehsdniJrh96ZmXRA%3D%3D&amp;v=5ronvvtfFkKJegGZLGC%2FTw%3D%3D" xr:uid="{3137907F-8DE6-44A3-951A-390F18DC10D4}"/>
    <hyperlink ref="B115" r:id="rId225" tooltip="View License #18117" display="https://www.commerce.alaska.gov/abc/marijuana/Home/License/2393f42e-ff2a-492f-b900-46aaa7af5c04" xr:uid="{78C48479-9AC3-43F8-B79E-B5F4FB191CEE}"/>
    <hyperlink ref="C115" r:id="rId226" tooltip="View Business License #1070934" display="https://www.commerce.alaska.gov/cbp/businesslicense/Search/DetailProx/?i=%2B54qGEVuNkjjPsITVMF83g%3D%3D&amp;v=Vn%2FTgCnBvEKOJP%2FyjZw%2BVQ%3D%3D" xr:uid="{07ABCCCB-3B8B-41F5-917F-EFDB95F66A74}"/>
    <hyperlink ref="B116" r:id="rId227" tooltip="View License #18187" display="https://www.commerce.alaska.gov/abc/marijuana/Home/License/a85f69b4-fb77-4743-8eaf-8f1c9fd84121" xr:uid="{AEFCCA67-9E22-49C0-9892-7EA2046B55BF}"/>
    <hyperlink ref="C116" r:id="rId228" tooltip="View Business License #1072269" display="https://www.commerce.alaska.gov/cbp/businesslicense/Search/DetailProx/?i=AIK5Pj9x2iCkfy%2BoQ1LdTg%3D%3D&amp;v=G%2FOr3lmCbUeyH71hEEziog%3D%3D" xr:uid="{A5E0650F-2271-4275-9E35-E048F631A107}"/>
    <hyperlink ref="B117" r:id="rId229" tooltip="View License #18545" display="https://www.commerce.alaska.gov/abc/marijuana/Home/License/03740b98-2d9d-4a1e-8500-471a57484195" xr:uid="{1C87453E-23B6-4C94-B616-35E2D4DFDA31}"/>
    <hyperlink ref="C117" r:id="rId230" tooltip="View Business License #1067691" display="https://www.commerce.alaska.gov/cbp/businesslicense/Search/DetailProx/?i=2H0pslIIqeA1idpD5jnutw%3D%3D&amp;v=V5hoPGVb2E6JDgVV49peTw%3D%3D" xr:uid="{19EBA9CB-5DBD-4296-8EE1-2DEA314558A1}"/>
    <hyperlink ref="B118" r:id="rId231" tooltip="View License #18702" display="https://www.commerce.alaska.gov/abc/marijuana/Home/License/2f2c7627-0fe5-4030-aee0-415a339bf09b" xr:uid="{906CEC52-169C-48FF-945F-3666105B4204}"/>
    <hyperlink ref="C118" r:id="rId232" tooltip="View Business License #1093108" display="https://www.commerce.alaska.gov/cbp/businesslicense/Search/DetailProx/?i=kUFBbg3aCYKuRRBAAJ7WWQ%3D%3D&amp;v=%2F%2F3jMc8uF0int5EPcmT9iA%3D%3D" xr:uid="{65997225-E9D6-427C-A39C-F6444394138A}"/>
    <hyperlink ref="B119" r:id="rId233" tooltip="View License #18735" display="https://www.commerce.alaska.gov/abc/marijuana/Home/License/862dae55-d548-4eae-a939-1caff18325ea" xr:uid="{79B4BC2B-1829-4B9B-BAF5-0FA982E6EDE0}"/>
    <hyperlink ref="C119" r:id="rId234" tooltip="View Business License #1032729" display="https://www.commerce.alaska.gov/cbp/businesslicense/Search/DetailProx/?i=TD%2FFFElg6qre9P8pPhWaGg%3D%3D&amp;v=wkSCKlaokkujI7VJfGrZ5w%3D%3D" xr:uid="{46601CD6-B5A1-4956-AAD9-BB99624558C0}"/>
    <hyperlink ref="B120" r:id="rId235" tooltip="View License #18929" display="https://www.commerce.alaska.gov/abc/marijuana/Home/License/1b1ffa66-8c8f-405f-bad2-663967fc331c" xr:uid="{E8FCFCF4-A3F6-46F3-B2FA-15CCD46676B0}"/>
    <hyperlink ref="C120" r:id="rId236" tooltip="View Business License #1082271" display="https://www.commerce.alaska.gov/cbp/businesslicense/Search/DetailProx/?i=BIaryEX7GXPRGCfhlmNDGg%3D%3D&amp;v=EnznuukEJ0yUvoWXJjWVog%3D%3D" xr:uid="{64A7E006-529E-4C2E-B208-2D2B99755CA9}"/>
    <hyperlink ref="B121" r:id="rId237" tooltip="View License #19178" display="https://www.commerce.alaska.gov/abc/marijuana/Home/License/8380fb66-6dd3-4f18-b46f-7b462bd0aac6" xr:uid="{FBB8E3EE-6E7D-4724-A3D1-AB2293F36FA3}"/>
    <hyperlink ref="C121" r:id="rId238" tooltip="View Business License #1077356" display="https://www.commerce.alaska.gov/cbp/businesslicense/Search/DetailProx/?i=00ryKJfLT3ZnpN9WhwmAPg%3D%3D&amp;v=dXSyYfLJbUyA20zmGH2d2w%3D%3D" xr:uid="{773B1EA7-5BA0-4EA3-969E-CAE720A4BCC6}"/>
    <hyperlink ref="B122" r:id="rId239" tooltip="View License #19277" display="https://www.commerce.alaska.gov/abc/marijuana/Home/License/3a689c62-5d26-4720-b81c-b3dd8c28cf3e" xr:uid="{3C3B80A7-9C56-4FDD-A7BE-23EBBB6DDE02}"/>
    <hyperlink ref="C122" r:id="rId240" tooltip="View Business License #1078189" display="https://www.commerce.alaska.gov/cbp/businesslicense/Search/DetailProx/?i=gjuMXqQ%2FockgYcqkw24lxg%3D%3D&amp;v=LnwUrrhdbEyImsK%2FqGLy0Q%3D%3D" xr:uid="{D10EBA08-DD07-4482-A88A-0CC15D4D4CCD}"/>
    <hyperlink ref="B123" r:id="rId241" tooltip="View License #19300" display="https://www.commerce.alaska.gov/abc/marijuana/Home/License/1a1a06cd-82bc-4595-bc27-365ccd533ada" xr:uid="{85ED7129-6CB3-48F4-BB44-8CDBF21E4C9C}"/>
    <hyperlink ref="C123" r:id="rId242" tooltip="View Business License #1056442" display="https://www.commerce.alaska.gov/cbp/businesslicense/Search/DetailProx/?i=S6uOaGcYEamKYXofRUI%2Bpw%3D%3D&amp;v=mLE2mRTEY0%2BEn6xHckvvSA%3D%3D" xr:uid="{6C6162F1-F6A8-49FF-9353-E6A49F82F788}"/>
    <hyperlink ref="B124" r:id="rId243" tooltip="View License #19658" display="https://www.commerce.alaska.gov/abc/marijuana/Home/License/e82cfb9d-35d5-42a2-a87c-0ab14159eb12" xr:uid="{6BEDF18A-20D4-4DE9-9D03-323CE59C31C0}"/>
    <hyperlink ref="C124" r:id="rId244" tooltip="View Business License #1088016" display="https://www.commerce.alaska.gov/cbp/businesslicense/Search/DetailProx/?i=TAILQx3WnFT98X8rD7N12g%3D%3D&amp;v=B1k4a2LhlUyObSgZH%2FwzEw%3D%3D" xr:uid="{DDA06485-FDFE-41B4-86DF-CE310E89A50A}"/>
    <hyperlink ref="B125" r:id="rId245" tooltip="View License #19834" display="https://www.commerce.alaska.gov/abc/marijuana/Home/License/27483f00-be86-4f6a-ad46-dd4ac1019cfd" xr:uid="{4ABAE7FA-D2C2-4236-9CFE-37F5F6CF5D48}"/>
    <hyperlink ref="C125" r:id="rId246" tooltip="View Business License #2095214" display="https://www.commerce.alaska.gov/cbp/businesslicense/Search/DetailProx/?i=LmZWgPEYG1lyAqd9t98jlg%3D%3D&amp;v=RH%2FvtenhR02P8KoWKwDlzg%3D%3D" xr:uid="{6E563317-5AF7-450A-B040-8099635D9EA9}"/>
    <hyperlink ref="B126" r:id="rId247" tooltip="View License #19898" display="https://www.commerce.alaska.gov/abc/marijuana/Home/License/8c0d665f-1b1d-4b09-848e-522993b8bf77" xr:uid="{61A7FC98-136C-447E-9114-DA7126CC1378}"/>
    <hyperlink ref="C126" r:id="rId248" tooltip="View Business License #2098780" display="https://www.commerce.alaska.gov/cbp/businesslicense/Search/DetailProx/?i=jBGsDGb2tFaLS6Zre2uRug%3D%3D&amp;v=9Jql6x%2By1Ui7yVY15sA3YQ%3D%3D" xr:uid="{66867440-29F5-49BD-9B14-18DFEB404163}"/>
    <hyperlink ref="B127" r:id="rId249" tooltip="View License #19899" display="https://www.commerce.alaska.gov/abc/marijuana/Home/License/e3536524-d2aa-48b4-b5b3-5f3464556f12" xr:uid="{8E28B0BA-AB96-4514-ACC1-AF5A990961C6}"/>
    <hyperlink ref="C127" r:id="rId250" tooltip="View Business License #1090969" display="https://www.commerce.alaska.gov/cbp/businesslicense/Search/DetailProx/?i=SsAqR93K5woR2dwjj0tIjw%3D%3D&amp;v=fCZ07b6GY0eb6zRhoqRlHg%3D%3D" xr:uid="{1041B1A7-AF0D-4E43-831F-C7DAA38F44EC}"/>
    <hyperlink ref="B128" r:id="rId251" tooltip="View License #20113" display="https://www.commerce.alaska.gov/abc/marijuana/Home/License/eb228315-4c87-467d-9944-e97f38173a07" xr:uid="{D9EBACAD-E08B-41B4-BA59-EE1ADDB35305}"/>
    <hyperlink ref="C128" r:id="rId252" tooltip="View Business License #1093390" display="https://www.commerce.alaska.gov/cbp/businesslicense/Search/DetailProx/?i=%2Bk%2B9MyyTgO1C8MdGDpiBsA%3D%3D&amp;v=WiDwCk37oE6W%2BTylqSTkvw%3D%3D" xr:uid="{D4BDD451-12CA-4D41-95C5-23FFD07C1DD4}"/>
    <hyperlink ref="B129" r:id="rId253" tooltip="View License #20151" display="https://www.commerce.alaska.gov/abc/marijuana/Home/License/64fd9cb7-bc39-4cfc-8971-f2db64bb0141" xr:uid="{122FE6F9-32A9-4C91-AB36-33B1369743AC}"/>
    <hyperlink ref="C129" r:id="rId254" tooltip="View Business License #2090055" display="https://www.commerce.alaska.gov/cbp/businesslicense/Search/DetailProx/?i=RpS4XfkRXZJ3LDsgAe5xZg%3D%3D&amp;v=bbMBMUeLrUifLlR3BnQDrg%3D%3D" xr:uid="{E51F7180-5074-4959-9760-7A5D2A64B565}"/>
    <hyperlink ref="B130" r:id="rId255" tooltip="View License #20221" display="https://www.commerce.alaska.gov/abc/marijuana/Home/License/e6feffd6-6585-4db8-8b66-87b2a7ddc2ba" xr:uid="{DA9AC965-98B5-421D-A6CE-E7A8DDA7F920}"/>
    <hyperlink ref="C130" r:id="rId256" tooltip="View Business License #2100881" display="https://www.commerce.alaska.gov/cbp/businesslicense/Search/DetailProx/?i=ONZDuAKoOgAyoNcugmJRVA%3D%3D&amp;v=h0OJO8eQOUKfhfJeMMlOTg%3D%3D" xr:uid="{95E98682-F9B1-4EEB-A412-DB2D306015F5}"/>
    <hyperlink ref="B131" r:id="rId257" tooltip="View License #20366" display="https://www.commerce.alaska.gov/abc/marijuana/Home/License/0892ea58-dd70-4ca0-8eab-5263875155bf" xr:uid="{9DEC0079-0304-4E98-99D1-BACA95943A17}"/>
    <hyperlink ref="C131" r:id="rId258" tooltip="View Business License #1065429" display="https://www.commerce.alaska.gov/cbp/businesslicense/Search/DetailProx/?i=TWoET3aaZyyF9NPXWtq2CA%3D%3D&amp;v=J3PPVd5JukCpR5fC345ecw%3D%3D" xr:uid="{5173260B-1C49-470F-A952-BEB18743F638}"/>
    <hyperlink ref="B132" r:id="rId259" tooltip="View License #20439" display="https://www.commerce.alaska.gov/abc/marijuana/Home/License/853d0c85-4775-4431-8316-6a8c3b8724b9" xr:uid="{85FBBF3E-100B-4C49-9A5D-96AC5DF637F4}"/>
    <hyperlink ref="C132" r:id="rId260" tooltip="View Business License #1109607" display="https://www.commerce.alaska.gov/cbp/businesslicense/Search/DetailProx/?i=FQqPuxYYTT%2B%2BMdrBB%2BK3cg%3D%3D&amp;v=NciFTlJJ1U%2Bp%2BMhiwNstTg%3D%3D" xr:uid="{F984B8F2-7DD7-49BE-A398-A5E95BD5340B}"/>
    <hyperlink ref="B133" r:id="rId261" tooltip="View License #20440" display="https://www.commerce.alaska.gov/abc/marijuana/Home/License/fee5e30f-89da-47cf-a5b8-1b2318481c1a" xr:uid="{EBCFADFF-D0CF-4998-836E-D8947B41E53C}"/>
    <hyperlink ref="C133" r:id="rId262" tooltip="View Business License #1109613" display="https://www.commerce.alaska.gov/cbp/businesslicense/Search/DetailProx/?i=t9bDdTxGJ0nkkIJyhjnrsw%3D%3D&amp;v=maJ7qmo45kGuCz%2FMfhSzKw%3D%3D" xr:uid="{457D0321-305E-4173-9F63-AA9E184F4C4C}"/>
    <hyperlink ref="B134" r:id="rId263" tooltip="View License #20561" display="https://www.commerce.alaska.gov/abc/marijuana/Home/License/b12935a6-b902-4b8e-8dfd-7a2db3bb6fd6" xr:uid="{FD3EC356-22AD-4909-B5DD-0A10A70CCFAF}"/>
    <hyperlink ref="C134" r:id="rId264" tooltip="View Business License #1108077" display="https://www.commerce.alaska.gov/cbp/businesslicense/Search/DetailProx/?i=VGMkX4bgArlsn3%2Bad81Rng%3D%3D&amp;v=Xj9C3fIedkWsgekWXbtG%2Fg%3D%3D" xr:uid="{73FB2478-CF7D-4DE3-9209-C14BF5A0AC1C}"/>
    <hyperlink ref="B135" r:id="rId265" tooltip="View License #20827" display="https://www.commerce.alaska.gov/abc/marijuana/Home/License/9d37b5a9-768b-444d-a85a-52760c91dad2" xr:uid="{E8844441-B7B6-4616-85CA-A149AE7EE598}"/>
    <hyperlink ref="C135" r:id="rId266" tooltip="View Business License #1040494" display="https://www.commerce.alaska.gov/cbp/businesslicense/Search/DetailProx/?i=DZCaBekClqMkT63dZer%2FNQ%3D%3D&amp;v=ZwJWn8qPz0qX1BQbdbfEmw%3D%3D" xr:uid="{3E8954B2-C78F-468D-B829-0C033A50B2C5}"/>
    <hyperlink ref="B136" r:id="rId267" tooltip="View License #20865" display="https://www.commerce.alaska.gov/abc/marijuana/Home/License/36f79bc4-01b4-4b88-808f-6b7e76c8d78b" xr:uid="{F5C802D9-AF8E-4E36-B836-D346A6A16081}"/>
    <hyperlink ref="C136" r:id="rId268" tooltip="View Business License #1038791" display="https://www.commerce.alaska.gov/cbp/businesslicense/Search/DetailProx/?i=umXF2NVRqlC0P46oSWNqGQ%3D%3D&amp;v=9vSQy%2BbcXEGyVsYz9pK%2F3A%3D%3D" xr:uid="{6E7E4086-C8FE-49FF-9E85-A11E57C8E0CA}"/>
    <hyperlink ref="B137" r:id="rId269" tooltip="View License #20983" display="https://www.commerce.alaska.gov/abc/marijuana/Home/License/8c045f47-f573-4948-8d8b-004e0a4c3aae" xr:uid="{0708F6B2-58D3-429F-A816-AF45BA2AA37E}"/>
    <hyperlink ref="C137" r:id="rId270" tooltip="View Business License #2083324" display="https://www.commerce.alaska.gov/cbp/businesslicense/Search/DetailProx/?i=Ry4KMgMG0Rve0wr%2BFQ7AOg%3D%3D&amp;v=6xaBl8g48UeUUw2P1vvVgA%3D%3D" xr:uid="{792FFCA7-D09A-4594-B6D8-0874282F9F0B}"/>
    <hyperlink ref="B138" r:id="rId271" tooltip="View License #21069" display="https://www.commerce.alaska.gov/abc/marijuana/Home/License/4789bb6a-e118-414f-b3ae-e7e9f8725692" xr:uid="{916EB478-FF6A-4F16-A0C9-F64D97F633E4}"/>
    <hyperlink ref="C138" r:id="rId272" tooltip="View Business License #2083424" display="https://www.commerce.alaska.gov/cbp/businesslicense/Search/DetailProx/?i=MvZ0S7tZfJkCdsfm%2FV8hvQ%3D%3D&amp;v=fRy1g3i%2BhE6WNdTZGOqQaQ%3D%3D" xr:uid="{1C69AEF1-266E-4409-9883-D87C24CB9D69}"/>
    <hyperlink ref="B139" r:id="rId273" tooltip="View License #21084" display="https://www.commerce.alaska.gov/abc/marijuana/Home/License/b0e94339-5157-46ea-afcf-76934520c04f" xr:uid="{0FA1BC68-8A91-4900-8919-609AE3E9C8A2}"/>
    <hyperlink ref="C139" r:id="rId274" tooltip="View Business License #1070263" display="https://www.commerce.alaska.gov/cbp/businesslicense/Search/DetailProx/?i=w6PGle%2FkNRzxQ5w8Tnog1g%3D%3D&amp;v=JAp4t8Xr7EGUe%2FbUgjtb9w%3D%3D" xr:uid="{7EAA172C-4BB1-4A5E-B493-9E0827B8B716}"/>
    <hyperlink ref="B140" r:id="rId275" tooltip="View License #21170" display="https://www.commerce.alaska.gov/abc/marijuana/Home/License/153fb7d0-af10-4360-9e02-ce669f2ad7b8" xr:uid="{9508F4C0-B6EE-48BB-924E-6B5313B5AB34}"/>
    <hyperlink ref="C140" r:id="rId276" tooltip="View Business License #2084402" display="https://www.commerce.alaska.gov/cbp/businesslicense/Search/DetailProx/?i=cZhHibaFDL3hk613id9zFQ%3D%3D&amp;v=px%2FvOGuxf0GSTFADkQShwg%3D%3D" xr:uid="{ED056B16-626E-4ED5-A866-B7FB31A85EB1}"/>
    <hyperlink ref="B141" r:id="rId277" tooltip="View License #21227" display="https://www.commerce.alaska.gov/abc/marijuana/Home/License/a971c55d-0b77-4a25-9d39-7402ff45292f" xr:uid="{DBD2A43B-9AD6-4D81-BEC4-49CFCB5A3794}"/>
    <hyperlink ref="C141" r:id="rId278" tooltip="View Business License #2084675" display="https://www.commerce.alaska.gov/cbp/businesslicense/Search/DetailProx/?i=hr8lEyKabwipT9uVeAPi7w%3D%3D&amp;v=rII4rjFSWEeQsJ03tohw8Q%3D%3D" xr:uid="{43DEED0B-6793-438D-B49C-93F9212B7504}"/>
    <hyperlink ref="B142" r:id="rId279" tooltip="View License #21417" display="https://www.commerce.alaska.gov/abc/marijuana/Home/License/374699f4-5b87-4a95-9602-ae16c87df43d" xr:uid="{DC2EEB29-0C48-4659-8D5F-5F2E8E9A628A}"/>
    <hyperlink ref="C142" r:id="rId280" tooltip="View Business License #2111543" display="https://www.commerce.alaska.gov/cbp/businesslicense/Search/DetailProx/?i=IUKf2KgUgMRLbx%2Fv76VlkQ%3D%3D&amp;v=Yb7kyKOX1U2t8v4QM0vj1g%3D%3D" xr:uid="{C622AEC7-721D-418E-A43E-C5BEDD695C8D}"/>
    <hyperlink ref="B143" r:id="rId281" tooltip="View License #21619" display="https://www.commerce.alaska.gov/abc/marijuana/Home/License/b9652029-bbe8-4372-8b6f-c20de1e19455" xr:uid="{1F5E0540-AB1E-4CEC-ADDF-63382D90EEB7}"/>
    <hyperlink ref="C143" r:id="rId282" tooltip="View Business License #2092852" display="https://www.commerce.alaska.gov/cbp/businesslicense/Search/DetailProx/?i=VNanNlQIcxuLYhdxqRmybw%3D%3D&amp;v=obxjsAkHfkWRbYrLLApbUw%3D%3D" xr:uid="{FBB1F210-E706-42C7-8B79-0ADD60F16470}"/>
    <hyperlink ref="B144" r:id="rId283" tooltip="View License #21724" display="https://www.commerce.alaska.gov/abc/marijuana/Home/License/5c8730dc-07f4-4818-b26a-71e300558eba" xr:uid="{EAE9B3A3-0A53-4DE5-8379-CE43BBD95828}"/>
    <hyperlink ref="C144" r:id="rId284" tooltip="View Business License #2087306" display="https://www.commerce.alaska.gov/cbp/businesslicense/Search/DetailProx/?i=pWbY2f58d%2FC0MHRwvL%2BWZg%3D%3D&amp;v=B3TpOoLjdkKikgRjnqbbMA%3D%3D" xr:uid="{4E441A5D-7DCE-4446-8855-0E191C01BECC}"/>
    <hyperlink ref="B145" r:id="rId285" tooltip="View License #22091" display="https://www.commerce.alaska.gov/abc/marijuana/Home/License/16171ad6-5be6-4ece-a7de-51e846e70930" xr:uid="{5FC97891-59CC-4738-ACD0-32FE28F3F973}"/>
    <hyperlink ref="C145" r:id="rId286" tooltip="View Business License #2088944" display="https://www.commerce.alaska.gov/cbp/businesslicense/Search/DetailProx/?i=zrQXEFV3bU1ivK3SYIOTqw%3D%3D&amp;v=%2FO0LD2gqrUGW4mnSCiqSlw%3D%3D" xr:uid="{867E4743-6D59-46F1-96F8-DA927D0A7A47}"/>
    <hyperlink ref="B146" r:id="rId287" tooltip="View License #22150" display="https://www.commerce.alaska.gov/abc/marijuana/Home/License/cc911387-a562-44ef-b8ba-7b28f25385a0" xr:uid="{AC2B70E1-D3D6-49D4-A341-0975D6CA6D8B}"/>
    <hyperlink ref="C146" r:id="rId288" tooltip="View Business License #2088101" display="https://www.commerce.alaska.gov/cbp/businesslicense/Search/DetailProx/?i=cyXOYnoSqa2ro0oKjSyyCw%3D%3D&amp;v=jPOxDdk8YU%2BwhMooQCkJhg%3D%3D" xr:uid="{3400ADA6-CEE9-4AFC-A01B-7DE1EF707263}"/>
    <hyperlink ref="B147" r:id="rId289" tooltip="View License #22294" display="https://www.commerce.alaska.gov/abc/marijuana/Home/License/8e593134-5182-4ca6-b1b8-65b866b5c782" xr:uid="{F1082BA6-5E16-4C2B-A88F-58B029098AEB}"/>
    <hyperlink ref="C147" r:id="rId290" tooltip="View Business License #1070263" display="https://www.commerce.alaska.gov/cbp/businesslicense/Search/DetailProx/?i=jkdMHdOr0zSV8V2FcURLBQ%3D%3D&amp;v=SILPIKcQ306w9u6NR%2B4RVQ%3D%3D" xr:uid="{DC22AC71-A082-4367-B4FD-915CF22C0E8C}"/>
    <hyperlink ref="B148" r:id="rId291" tooltip="View License #22297" display="https://www.commerce.alaska.gov/abc/marijuana/Home/License/7e12c82c-e8ae-4f65-9c9e-114eab07730e" xr:uid="{E7D448E8-2A41-48F9-9AFF-E624BDC9C846}"/>
    <hyperlink ref="C148" r:id="rId292" tooltip="View Business License #1031682" display="https://www.commerce.alaska.gov/cbp/businesslicense/Search/DetailProx/?i=gIZ9Jop9Uw9GXCYDHdVmaw%3D%3D&amp;v=Ghx2rFVl6UmxB6TM4ZyVqA%3D%3D" xr:uid="{3A18AD66-4EFC-4A44-8C05-70FF0FD4C3C6}"/>
    <hyperlink ref="B149" r:id="rId293" tooltip="View License #22327" display="https://www.commerce.alaska.gov/abc/marijuana/Home/License/8e8fc485-adb4-4e6a-8d24-deea04d7e71e" xr:uid="{2A36B20B-B26C-488A-BF19-5F7BC75F23E1}"/>
    <hyperlink ref="C149" r:id="rId294" tooltip="View Business License #2090055" display="https://www.commerce.alaska.gov/cbp/businesslicense/Search/DetailProx/?i=Q74g1CyNNdrocS1Umz%2FS0Q%3D%3D&amp;v=fS5Sz3YmBEifvyY5EInMlA%3D%3D" xr:uid="{E0D3D484-2721-4405-8DED-DDB1BF4B634A}"/>
    <hyperlink ref="B150" r:id="rId295" tooltip="View License #22713" display="https://www.commerce.alaska.gov/abc/marijuana/Home/License/c1ccfe70-e59c-4540-93c7-7e9de8ea8ebb" xr:uid="{47534E71-4E8D-46C9-90EE-1691020A89EE}"/>
    <hyperlink ref="C150" r:id="rId296" tooltip="View Business License #2141566" display="https://www.commerce.alaska.gov/cbp/businesslicense/Search/DetailProx/?i=anNbDYaMmHwJBSe%2Bw%2BE%2BcA%3D%3D&amp;v=1OBDRihmVkqnK8O3H%2FwlbA%3D%3D" xr:uid="{9554050B-6377-4785-B428-5653BFD76A64}"/>
    <hyperlink ref="B151" r:id="rId297" tooltip="View License #22716" display="https://www.commerce.alaska.gov/abc/marijuana/Home/License/ec260f66-e912-4b2d-9715-475a3e0fb451" xr:uid="{A7B1106B-386B-450B-9A3F-865D417D5D10}"/>
    <hyperlink ref="C151" r:id="rId298" tooltip="View Business License #2091408" display="https://www.commerce.alaska.gov/cbp/businesslicense/Search/DetailProx/?i=WluhxPdWqIHT6ilxdIhUHA%3D%3D&amp;v=sDJ85xJzfki3E%2BNKIKf1eg%3D%3D" xr:uid="{107BFA54-AD46-43E3-A622-CCAFF35DC7EB}"/>
    <hyperlink ref="B152" r:id="rId299" tooltip="View License #22809" display="https://www.commerce.alaska.gov/abc/marijuana/Home/License/1e5ab137-b02a-441d-a15a-a4996dbc27c1" xr:uid="{BD86E2AC-27DF-4782-8BAA-7137FA1A5C55}"/>
    <hyperlink ref="C152" r:id="rId300" tooltip="View Business License #2091749" display="https://www.commerce.alaska.gov/cbp/businesslicense/Search/DetailProx/?i=3VqlDvOu%2Fi54iAm1YZ2uhQ%3D%3D&amp;v=VTsfVtQPVUGueBvv3xEXBg%3D%3D" xr:uid="{A08234D1-8E02-49C9-B157-D38EC9DB1136}"/>
    <hyperlink ref="B153" r:id="rId301" tooltip="View License #23122" display="https://www.commerce.alaska.gov/abc/marijuana/Home/License/38a6e5ae-de03-409a-85fb-c2824e57894f" xr:uid="{CE59E761-E641-4A08-8A5D-96EC26BD6E74}"/>
    <hyperlink ref="C153" r:id="rId302" tooltip="View Business License #2119742" display="https://www.commerce.alaska.gov/cbp/businesslicense/Search/DetailProx/?i=0uNCw6zsehQPkhQtfOg4AQ%3D%3D&amp;v=yZkiw0zY6069iTKIWmBYOg%3D%3D" xr:uid="{E2B64CCE-036C-4775-A7DD-E21E401BEDE3}"/>
    <hyperlink ref="B154" r:id="rId303" tooltip="View License #23455" display="https://www.commerce.alaska.gov/abc/marijuana/Home/License/5307e866-e9ee-40b8-bb99-719e799f976f" xr:uid="{98BA37BA-285A-4657-A55D-5F16D83D53C6}"/>
    <hyperlink ref="C154" r:id="rId304" tooltip="View Business License #2093844" display="https://www.commerce.alaska.gov/cbp/businesslicense/Search/DetailProx/?i=%2FNaWBfKSNLachbR%2FOY3CiQ%3D%3D&amp;v=0ASiz9ZvTEOl%2BDnYV8s0cQ%3D%3D" xr:uid="{089F4B3C-884D-48DD-B15C-9BD78CBB2B9C}"/>
    <hyperlink ref="B155" r:id="rId305" tooltip="View License #23468" display="https://www.commerce.alaska.gov/abc/marijuana/Home/License/1001b11a-09f2-45bf-9afa-cb8f0d9fe9bc" xr:uid="{35968799-86EC-470E-9AEE-C1FE00724211}"/>
    <hyperlink ref="C155" r:id="rId306" tooltip="View Business License #2175652" display="https://www.commerce.alaska.gov/cbp/businesslicense/Search/DetailProx/?i=XW3bCsexcN%2FqEpKcmkn6Nw%3D%3D&amp;v=ZSpGvwx%2BX0WCpby6ci2JxA%3D%3D" xr:uid="{8B2111D3-C1BB-4A2B-A5CA-05402A8160B8}"/>
    <hyperlink ref="B156" r:id="rId307" tooltip="View License #23627" display="https://www.commerce.alaska.gov/abc/marijuana/Home/License/cb416ead-9075-4dec-976f-ed76abbd3009" xr:uid="{5F5FF7D4-2F3E-4FA9-AF65-85B9F9EE2570}"/>
    <hyperlink ref="C156" r:id="rId308" tooltip="View Business License #2094627" display="https://www.commerce.alaska.gov/cbp/businesslicense/Search/DetailProx/?i=05YshZQhgeBrZtDk%2FgefsA%3D%3D&amp;v=2mzJqkHgzUeFjtIbiEK1%2BA%3D%3D" xr:uid="{01EB2B96-5708-4BE0-9F50-A3D633E4775A}"/>
    <hyperlink ref="B157" r:id="rId309" tooltip="View License #23652" display="https://www.commerce.alaska.gov/abc/marijuana/Home/License/037457b5-268f-46bb-ba17-12e8953e363c" xr:uid="{FB9243E5-A2A0-4534-9B22-2E721E6886A9}"/>
    <hyperlink ref="C157" r:id="rId310" tooltip="View Business License #2094860" display="https://www.commerce.alaska.gov/cbp/businesslicense/Search/DetailProx/?i=p85EzfRyljR63J6YB4EnBQ%3D%3D&amp;v=PM%2FHwKk8F0uBRkVXbnh6dQ%3D%3D" xr:uid="{E69AC5BC-98FF-482A-92C7-72838150C501}"/>
    <hyperlink ref="B158" r:id="rId311" tooltip="View License #23694" display="https://www.commerce.alaska.gov/abc/marijuana/Home/License/d15a98d0-a05f-4295-9146-e224c7323817" xr:uid="{6C88D874-9284-4321-8C90-D225FCE5E15C}"/>
    <hyperlink ref="C158" r:id="rId312" tooltip="View Business License #2094945" display="https://www.commerce.alaska.gov/cbp/businesslicense/Search/DetailProx/?i=gCF0WvSo2tDh6EtwANLclQ%3D%3D&amp;v=qTtVTEEGZ0%2BUoHNe201Xzw%3D%3D" xr:uid="{0F8C75C0-C323-4AC5-AB87-C31AB6B6BD11}"/>
    <hyperlink ref="B159" r:id="rId313" tooltip="View License #23777" display="https://www.commerce.alaska.gov/abc/marijuana/Home/License/d946e7ce-c9d1-4420-ab70-99aeb12b9341" xr:uid="{AEE276EA-3E29-4763-BB31-B6417BF40DE3}"/>
    <hyperlink ref="C159" r:id="rId314" tooltip="View Business License #1065302" display="https://www.commerce.alaska.gov/cbp/businesslicense/Search/DetailProx/?i=u9FNZekiJD4oZol0nitzHA%3D%3D&amp;v=WXfZyTyLCUCilxpX%2F%2FGgKw%3D%3D" xr:uid="{54EABB71-D177-4638-A9CD-6372CFD543DE}"/>
    <hyperlink ref="B160" r:id="rId315" tooltip="View License #23810" display="https://www.commerce.alaska.gov/abc/marijuana/Home/License/a69a1a4c-6168-4277-a324-deec120531a5" xr:uid="{EA0316E7-F25F-4AA3-81FD-69B26E98BBA4}"/>
    <hyperlink ref="C160" r:id="rId316" tooltip="View Business License #1042820" display="https://www.commerce.alaska.gov/cbp/businesslicense/Search/DetailProx/?i=k%2FfpgyF%2BC%2BtHjbEfwOvUSg%3D%3D&amp;v=gc6jJrvICEGRnRy4Si9UbQ%3D%3D" xr:uid="{58151651-3C3D-48D8-BB61-AABBC3F43D4A}"/>
    <hyperlink ref="B161" r:id="rId317" tooltip="View License #23813" display="https://www.commerce.alaska.gov/abc/marijuana/Home/License/d103625b-c2dc-4a49-bbb5-11d700757012" xr:uid="{BEAC6EAB-A649-4176-98EA-101714966F3D}"/>
    <hyperlink ref="C161" r:id="rId318" tooltip="View Business License #2164234" display="https://www.commerce.alaska.gov/cbp/businesslicense/Search/DetailProx/?i=FR9jJD5JULyZfXuVny0ftg%3D%3D&amp;v=DvITjqhym0iwOBYsAsd2IA%3D%3D" xr:uid="{7EFD04FD-073F-41CC-817B-A23C494A00B3}"/>
    <hyperlink ref="B162" r:id="rId319" tooltip="View License #23821" display="https://www.commerce.alaska.gov/abc/marijuana/Home/License/232b06e6-be10-44c1-af93-41b3c1201cc5" xr:uid="{D929D8D2-85C2-49E9-B431-FA378A168372}"/>
    <hyperlink ref="C162" r:id="rId320" tooltip="View Business License #2092987" display="https://www.commerce.alaska.gov/cbp/businesslicense/Search/DetailProx/?i=cXAu7o5V%2BA2ylVE0wZUBxg%3D%3D&amp;v=Mh5MygU61kisrXXslnfP7g%3D%3D" xr:uid="{EFBEE986-FF91-454A-A905-75AB549976C8}"/>
    <hyperlink ref="B163" r:id="rId321" tooltip="View License #23934" display="https://www.commerce.alaska.gov/abc/marijuana/Home/License/6e7ce80b-c8c4-4ed4-a0ba-c16ba08a7cd4" xr:uid="{4E4A8A43-A205-4EED-B2DE-0C1ABBB2A0DC}"/>
    <hyperlink ref="C163" r:id="rId322" tooltip="View Business License #2129064" display="https://www.commerce.alaska.gov/cbp/businesslicense/Search/DetailProx/?i=enL%2FIVY4sJBlKC7vJdKqoA%3D%3D&amp;v=QbqM%2BoHm5Eus6Tl5WWHGaQ%3D%3D" xr:uid="{FF8A3FB9-A97A-440F-B2B4-96BDC6675F6F}"/>
    <hyperlink ref="B164" r:id="rId323" tooltip="View License #23966" display="https://www.commerce.alaska.gov/abc/marijuana/Home/License/6a70d445-86fb-4615-bcc8-2c10158c8537" xr:uid="{F4D0DF10-D475-4284-A3E5-C76EBAFF9294}"/>
    <hyperlink ref="C164" r:id="rId324" tooltip="View Business License #2096072" display="https://www.commerce.alaska.gov/cbp/businesslicense/Search/DetailProx/?i=vgFAjmPu3AtfrnIdVHMovg%3D%3D&amp;v=9xmjq4vlaEyGirMDSxU5Hw%3D%3D" xr:uid="{EFAAB5E0-7012-46C9-A717-3DF74E539489}"/>
    <hyperlink ref="B165" r:id="rId325" tooltip="View License #24049" display="https://www.commerce.alaska.gov/abc/marijuana/Home/License/9655c90f-cae5-4118-87c7-6bd24d33b536" xr:uid="{237857D8-CF9B-4BE9-99FC-B29EB81B679C}"/>
    <hyperlink ref="C165" r:id="rId326" tooltip="View Business License #2096387" display="https://www.commerce.alaska.gov/cbp/businesslicense/Search/DetailProx/?i=CpOD1JsaBBJZilfugDeCEA%3D%3D&amp;v=%2BhJZ%2BwfaHUaBg3e2Xf%2Bevw%3D%3D" xr:uid="{C08FEE26-62D0-4E22-B6FF-A65D49510454}"/>
    <hyperlink ref="B166" r:id="rId327" tooltip="View License #24097" display="https://www.commerce.alaska.gov/abc/marijuana/Home/License/8a38c05e-d4ae-4918-bcfe-945610f5296d" xr:uid="{27F47DC2-3978-4CE4-B377-3F4D5D47D139}"/>
    <hyperlink ref="C166" r:id="rId328" tooltip="View Business License #1043289" display="https://www.commerce.alaska.gov/cbp/businesslicense/Search/DetailProx/?i=yYeGLXvs0PRhx7m6BuS5TQ%3D%3D&amp;v=wEo1FxVp1kKVWxFXQsQYkA%3D%3D" xr:uid="{3E9E5EED-0EAC-40E3-A961-3CFA5A298EB2}"/>
    <hyperlink ref="B167" r:id="rId329" tooltip="View License #24238" display="https://www.commerce.alaska.gov/abc/marijuana/Home/License/737fcde7-6654-46d9-abb2-4aceae539f17" xr:uid="{B8879228-C66A-4ABC-BA63-90FBCC79F627}"/>
    <hyperlink ref="C167" r:id="rId330" tooltip="View Business License #2098019" display="https://www.commerce.alaska.gov/cbp/businesslicense/Search/DetailProx/?i=70355piS2plXvBLFyG%2FChw%3D%3D&amp;v=kao%2FTqakCE6%2Fg3jY1%2Foltg%3D%3D" xr:uid="{2BE3D587-A77A-4595-A956-2A7757CC749C}"/>
    <hyperlink ref="B168" r:id="rId331" tooltip="View License #24383" display="https://www.commerce.alaska.gov/abc/marijuana/Home/License/6c74efba-3690-4ac1-91ed-a6e9fc8b9c08" xr:uid="{C42D5964-1B07-49EF-8D2A-AAA8F4D2396C}"/>
    <hyperlink ref="C168" r:id="rId332" tooltip="View Business License #2098768" display="https://www.commerce.alaska.gov/cbp/businesslicense/Search/DetailProx/?i=G3UPcq8Ac%2FI25rnjFkw5lQ%3D%3D&amp;v=YwKHwZoPUUm7mf3bNDLjgQ%3D%3D" xr:uid="{C9524317-460B-418C-917B-1A97B6E023F6}"/>
    <hyperlink ref="B169" r:id="rId333" tooltip="View License #24541" display="https://www.commerce.alaska.gov/abc/marijuana/Home/License/8077f31b-8863-4feb-9b08-d23a4d77e777" xr:uid="{0EEE483C-7F42-493C-BF7D-C33299746995}"/>
    <hyperlink ref="C169" r:id="rId334" tooltip="View Business License #2097118" display="https://www.commerce.alaska.gov/cbp/businesslicense/Search/DetailProx/?i=PCkAi9DLsoSnQLMTTUpxkw%3D%3D&amp;v=FCxnM%2FYqmUWF0xjQTsoi1A%3D%3D" xr:uid="{F02F4FF6-B287-4EB6-B3A9-8E65CF473A34}"/>
    <hyperlink ref="B170" r:id="rId335" tooltip="View License #24870" display="https://www.commerce.alaska.gov/abc/marijuana/Home/License/8a57c911-4ef5-4c79-8919-c1b7ecda6ecc" xr:uid="{5ED2F0A8-B5E7-4D27-9688-044C290D65F3}"/>
    <hyperlink ref="C170" r:id="rId336" tooltip="View Business License #2122396" display="https://www.commerce.alaska.gov/cbp/businesslicense/Search/DetailProx/?i=Z%2BgcG%2FVp2papLxHm%2FEaMTg%3D%3D&amp;v=k8v%2B%2BNOZvE2eqHwl7y1aSQ%3D%3D" xr:uid="{62D31C96-01CE-4066-B668-F4DAEE27BB53}"/>
    <hyperlink ref="B171" r:id="rId337" tooltip="View License #25169" display="https://www.commerce.alaska.gov/abc/marijuana/Home/License/043174aa-28c4-4578-b3e2-d9e183db15f7" xr:uid="{49F9911A-1E2C-4AC6-9DAF-252CFCF2A096}"/>
    <hyperlink ref="C171" r:id="rId338" tooltip="View Business License #2102968" display="https://www.commerce.alaska.gov/cbp/businesslicense/Search/DetailProx/?i=zP2DQJsA9euJND9tYaIzbQ%3D%3D&amp;v=jwL%2FOFYmBkOWxSrt3P7bxw%3D%3D" xr:uid="{5CD936F4-F73D-44DA-ABBF-29A0206D2116}"/>
    <hyperlink ref="B172" r:id="rId339" tooltip="View License #25190" display="https://www.commerce.alaska.gov/abc/marijuana/Home/License/815631e6-3c34-486a-b4b6-e788955e67a2" xr:uid="{2A5B4810-F91D-48CF-9589-DB24632A225A}"/>
    <hyperlink ref="C172" r:id="rId340" tooltip="View Business License #2101719" display="https://www.commerce.alaska.gov/cbp/businesslicense/Search/DetailProx/?i=3qcemSpZLkkCvGva0bUPZw%3D%3D&amp;v=c4taB8BB80OVynKYB2Bx2g%3D%3D" xr:uid="{41DDD8D7-644D-4FA2-B30E-D805F1007D68}"/>
    <hyperlink ref="B173" r:id="rId341" tooltip="View License #25309" display="https://www.commerce.alaska.gov/abc/marijuana/Home/License/f2f50beb-27e1-489a-90dc-a23e335d6462" xr:uid="{9D2BE99A-9963-40C1-AB6A-2A1347AC0604}"/>
    <hyperlink ref="C173" r:id="rId342" tooltip="View Business License #2104068" display="https://www.commerce.alaska.gov/cbp/businesslicense/Search/DetailProx/?i=h7V7apTiU0Uwn0BImqcxtA%3D%3D&amp;v=0S5ntDnlxkOp0%2FrXTya68g%3D%3D" xr:uid="{CDA511B1-0AA5-4668-94A1-F2A0E1C1413E}"/>
    <hyperlink ref="B174" r:id="rId343" tooltip="View License #25324" display="https://www.commerce.alaska.gov/abc/marijuana/Home/License/9e82067f-e533-4b42-b228-a69f90e22f95" xr:uid="{462B53F9-3A45-4248-A974-E6B8627AD439}"/>
    <hyperlink ref="C174" r:id="rId344" tooltip="View Business License #2104183" display="https://www.commerce.alaska.gov/cbp/businesslicense/Search/DetailProx/?i=ZRYfPEY%2F8s0WroMEeRivlQ%3D%3D&amp;v=cGPdZvE%2BKUaDvGTxykC87Q%3D%3D" xr:uid="{B7D376C5-221B-4871-B8E8-C196A09A1330}"/>
    <hyperlink ref="B175" r:id="rId345" tooltip="View License #25442" display="https://www.commerce.alaska.gov/abc/marijuana/Home/License/746e8a31-3a77-479f-8b75-beb04092173f" xr:uid="{E644342F-ECAA-4C1A-A4A7-30C45D92FAE5}"/>
    <hyperlink ref="C175" r:id="rId346" tooltip="View Business License #2105381" display="https://www.commerce.alaska.gov/cbp/businesslicense/Search/DetailProx/?i=rLa%2F4XX0o9%2F0SfIAVv6ZcA%3D%3D&amp;v=9Cf%2FxNPyoEmhKCVivEOdtA%3D%3D" xr:uid="{17C9682E-FAC2-48D6-ADC5-D7E391E72EF9}"/>
    <hyperlink ref="B176" r:id="rId347" tooltip="View License #25902" display="https://www.commerce.alaska.gov/abc/marijuana/Home/License/d5ebb514-dc40-414f-97c4-95d664a9ad03" xr:uid="{887461FE-4769-4D62-81BA-B98303DCFF6E}"/>
    <hyperlink ref="C176" r:id="rId348" tooltip="View Business License #2108036" display="https://www.commerce.alaska.gov/cbp/businesslicense/Search/DetailProx/?i=w%2FxB83RABY2rRXUoOTz6aA%3D%3D&amp;v=s%2F1jd5chbUW%2FJjW4vFlZYw%3D%3D" xr:uid="{F012B942-88B8-4757-8989-ABB270CAD16C}"/>
    <hyperlink ref="B177" r:id="rId349" tooltip="View License #26251" display="https://www.commerce.alaska.gov/abc/marijuana/Home/License/6f7f5515-0787-4e26-b736-7da9ff78bbe0" xr:uid="{17780768-B072-4D52-BE16-4699936FCBA1}"/>
    <hyperlink ref="C177" r:id="rId350" tooltip="View Business License #1035647" display="https://www.commerce.alaska.gov/cbp/businesslicense/Search/DetailProx/?i=TbacbbWsLwKG94daNKCy%2BA%3D%3D&amp;v=DF7i778EQEmOpDCqysBUrA%3D%3D" xr:uid="{9F61B3E1-426F-4B73-ACE8-475C3C6795F3}"/>
    <hyperlink ref="B178" r:id="rId351" tooltip="View License #26721" display="https://www.commerce.alaska.gov/abc/marijuana/Home/License/4cb3031c-ff9f-4558-b6cb-671cdc3c4e06" xr:uid="{6D0BBB87-95FB-4574-B76C-B1E8EF87284A}"/>
    <hyperlink ref="C178" r:id="rId352" tooltip="View Business License #2111965" display="https://www.commerce.alaska.gov/cbp/businesslicense/Search/DetailProx/?i=QU94N2XKbuttY8YkgJW%2FGw%3D%3D&amp;v=hGHaJ%2Bwpx0Kmf0YX6KJnQw%3D%3D" xr:uid="{84F6028C-C7DA-408F-A109-15C18DEB7AA0}"/>
    <hyperlink ref="B179" r:id="rId353" tooltip="View License #27096" display="https://www.commerce.alaska.gov/abc/marijuana/Home/License/0591586b-1afb-4452-a1b8-7d08b87c2a16" xr:uid="{9AEFE147-F75B-4DD6-B0F9-4DB8716C62DC}"/>
    <hyperlink ref="C179" r:id="rId354" tooltip="View Business License #1033365" display="https://www.commerce.alaska.gov/cbp/businesslicense/Search/DetailProx/?i=E2vJNkzdh0hNbe1gFCMJQg%3D%3D&amp;v=jIrSQX9X%2FU2mqoYdKIGlOQ%3D%3D" xr:uid="{91D0044F-DB27-4B43-B293-BB883F77231F}"/>
    <hyperlink ref="B180" r:id="rId355" tooltip="View License #27199" display="https://www.commerce.alaska.gov/abc/marijuana/Home/License/6fdc3778-26b7-4c8e-843b-62af18cd7fd6" xr:uid="{BB5AAEF5-AF67-4665-A896-1F7CEF48CB3C}"/>
    <hyperlink ref="C180" r:id="rId356" tooltip="View Business License #2114743" display="https://www.commerce.alaska.gov/cbp/businesslicense/Search/DetailProx/?i=qCW7VXkGWic%2FMh%2BbH0ZbaQ%3D%3D&amp;v=rhaJMmD4AUyj4sfbGGQ7bw%3D%3D" xr:uid="{8712B23C-9963-47B4-B2FD-849814600322}"/>
    <hyperlink ref="B181" r:id="rId357" tooltip="View License #27317" display="https://www.commerce.alaska.gov/abc/marijuana/Home/License/2098f8a7-bd46-4a76-9720-9ac3e7616bf9" xr:uid="{EF8425AA-2072-463A-87FA-94B00CB469CF}"/>
    <hyperlink ref="C181" r:id="rId358" tooltip="View Business License #2115576" display="https://www.commerce.alaska.gov/cbp/businesslicense/Search/DetailProx/?i=cEW44T85UvPJOrBqd6E7Yw%3D%3D&amp;v=IcjMd%2B98O0GFKTTkJm1cuA%3D%3D" xr:uid="{0751EAAB-76E8-4970-89DD-3963FFC161CC}"/>
    <hyperlink ref="B182" r:id="rId359" tooltip="View License #27522" display="https://www.commerce.alaska.gov/abc/marijuana/Home/License/c6e9c20b-6341-4f0b-b628-6862ea22ec23" xr:uid="{A1BCD028-2BF0-4CDF-A0AD-CC3B8EEA91DD}"/>
    <hyperlink ref="C182" r:id="rId360" tooltip="View Business License #2116208" display="https://www.commerce.alaska.gov/cbp/businesslicense/Search/DetailProx/?i=eYcVL%2BL1cPmq6RLlMlWBuw%3D%3D&amp;v=0kCMe5Egy0eFo2Fb3keQbA%3D%3D" xr:uid="{79683291-3E11-435B-95A5-E2C733B493FD}"/>
    <hyperlink ref="B183" r:id="rId361" tooltip="View License #27532" display="https://www.commerce.alaska.gov/abc/marijuana/Home/License/68a0840c-dffd-4ed6-8281-5fc6ce7f29fd" xr:uid="{B0AC9E17-DD4B-4E9D-AD94-7B8170ABABFD}"/>
    <hyperlink ref="C183" r:id="rId362" tooltip="View Business License #2111699" display="https://www.commerce.alaska.gov/cbp/businesslicense/Search/DetailProx/?i=faveVN9zh%2FiLxZWdSnjXpg%3D%3D&amp;v=qtYp%2By6nXUWn25vtF0fASg%3D%3D" xr:uid="{5C317183-9BD7-40B3-9A97-AAB003CB4837}"/>
    <hyperlink ref="B184" r:id="rId363" tooltip="View License #28012" display="https://www.commerce.alaska.gov/abc/marijuana/Home/License/0ca55e10-8830-4ea6-8085-107f7af3d19f" xr:uid="{4B2CBF9C-87BF-4513-A90B-A4596B34B72E}"/>
    <hyperlink ref="C184" r:id="rId364" tooltip="View Business License #1054744" display="https://www.commerce.alaska.gov/cbp/businesslicense/Search/DetailProx/?i=agHoaqRbBVLobsEKZzgZWg%3D%3D&amp;v=vNcJxmJ5lUyi0RuX63sCRg%3D%3D" xr:uid="{86023A1C-55C9-4D09-AF9E-2D17BAA946B5}"/>
    <hyperlink ref="B185" r:id="rId365" tooltip="View License #28093" display="https://www.commerce.alaska.gov/abc/marijuana/Home/License/1cb4b23b-32c5-418c-a782-ea1a3a2db624" xr:uid="{0A8D0104-EFFB-446B-8B42-6CE652AD3A6A}"/>
    <hyperlink ref="C185" r:id="rId366" tooltip="View Business License #1036588" display="https://www.commerce.alaska.gov/cbp/businesslicense/Search/DetailProx/?i=fkiZQd%2BpKMvU38nJU7Einw%3D%3D&amp;v=QCFe0E4up0SOAOfjDDz05A%3D%3D" xr:uid="{DA1107E2-6FDC-4337-85F4-260343DB04E3}"/>
    <hyperlink ref="B186" r:id="rId367" tooltip="View License #28899" display="https://www.commerce.alaska.gov/abc/marijuana/Home/License/3abc9cad-c8b6-4e9a-aab8-899f6c9b5106" xr:uid="{6185724F-67A4-46CC-944D-D2A55C00DBC4}"/>
    <hyperlink ref="C186" r:id="rId368" tooltip="View Business License #2125467" display="https://www.commerce.alaska.gov/cbp/businesslicense/Search/DetailProx/?i=h9BBfJ9m5qvFEfvKG3wMiw%3D%3D&amp;v=sEOyQPxLbEKeWeIiL2q4Ew%3D%3D" xr:uid="{A453B57E-A4B1-4140-9CCA-6771267B83BD}"/>
    <hyperlink ref="B187" r:id="rId369" tooltip="View License #28917" display="https://www.commerce.alaska.gov/abc/marijuana/Home/License/deffcb64-8e70-4fa6-8eb8-52f6c50857d4" xr:uid="{8AF8B4C4-2474-4E30-A415-F236E6FDCE88}"/>
    <hyperlink ref="C187" r:id="rId370" tooltip="View Business License #2125636" display="https://www.commerce.alaska.gov/cbp/businesslicense/Search/DetailProx/?i=711vujBDy6w1M6%2FETxnLlg%3D%3D&amp;v=xuwC52TZiE%2BLKzzKkIabsg%3D%3D" xr:uid="{4360531D-3ABA-40D6-9A12-ED60FFFEF75C}"/>
    <hyperlink ref="B188" r:id="rId371" tooltip="View License #29084" display="https://www.commerce.alaska.gov/abc/marijuana/Home/License/934646cc-9b94-4a4a-bb9a-520531c38aeb" xr:uid="{D4ABFEEE-38EE-4F37-A250-79CF8043B792}"/>
    <hyperlink ref="C188" r:id="rId372" tooltip="View Business License #2111155" display="https://www.commerce.alaska.gov/cbp/businesslicense/Search/DetailProx/?i=Jvv82uckWnt3LwZX0bDEPg%3D%3D&amp;v=GkKIPbplPUmu5OLUcwtPQA%3D%3D" xr:uid="{F953CC72-423A-40AC-842E-6CE82196FA34}"/>
    <hyperlink ref="B189" r:id="rId373" tooltip="View License #29087" display="https://www.commerce.alaska.gov/abc/marijuana/Home/License/a6f3c907-191e-4244-87ef-9abb68378662" xr:uid="{67B0F603-F61B-4704-9CBA-7B3EC6447D6A}"/>
    <hyperlink ref="C189" r:id="rId374" tooltip="View Business License #2126763" display="https://www.commerce.alaska.gov/cbp/businesslicense/Search/DetailProx/?i=AFfmfKwAr24vLagr2AebXg%3D%3D&amp;v=Sav86H67H0en4G8g1uyl4w%3D%3D" xr:uid="{3851C8BE-485C-4EC7-AEB6-8B383ADBA18B}"/>
    <hyperlink ref="B190" r:id="rId375" tooltip="View License #29095" display="https://www.commerce.alaska.gov/abc/marijuana/Home/License/f05cbd64-acaa-4a33-8eb7-5bc5ca549419" xr:uid="{138220D5-31D2-4366-ACEC-36059A08098C}"/>
    <hyperlink ref="C190" r:id="rId376" tooltip="View Business License #2126889" display="https://www.commerce.alaska.gov/cbp/businesslicense/Search/DetailProx/?i=y6h9tRzn1f8K%2BY9fVz2moQ%3D%3D&amp;v=Sh1pnoAT1k%2BOEEk8VNLJvw%3D%3D" xr:uid="{3A7252EF-E92D-4552-9CBC-07717F687812}"/>
    <hyperlink ref="B191" r:id="rId377" tooltip="View License #29266" display="https://www.commerce.alaska.gov/abc/marijuana/Home/License/af0d245f-dfae-483b-bc74-a57ef08a7884" xr:uid="{7026CABA-8BF9-4E06-8913-83DF6C460A46}"/>
    <hyperlink ref="C191" r:id="rId378" tooltip="View Business License #2127813" display="https://www.commerce.alaska.gov/cbp/businesslicense/Search/DetailProx/?i=UrURyg5aufzhAS2ElSJfzQ%3D%3D&amp;v=yu2sKq%2BNUUO9ilvF1we9qg%3D%3D" xr:uid="{DA6B94F6-A4B9-47D2-B3B6-05249CD57A34}"/>
    <hyperlink ref="B192" r:id="rId379" tooltip="View License #29341" display="https://www.commerce.alaska.gov/abc/marijuana/Home/License/0795f6aa-2c4c-452f-87dd-05bdaf852a39" xr:uid="{E8AA2D10-5F0F-4E27-8A6A-2F61D14EB396}"/>
    <hyperlink ref="C192" r:id="rId380" tooltip="View Business License #2128444" display="https://www.commerce.alaska.gov/cbp/businesslicense/Search/DetailProx/?i=7NFEOxYD65v%2FKr%2BvZXBPNg%3D%3D&amp;v=vIoexRsnpUKXhqTnsOL09g%3D%3D" xr:uid="{2B7ADBD4-0670-4B3F-9396-057C1CA50943}"/>
    <hyperlink ref="B193" r:id="rId381" tooltip="View License #29422" display="https://www.commerce.alaska.gov/abc/marijuana/Home/License/5030fa06-0432-40d6-9906-a9a84d57d577" xr:uid="{EE30056F-03BC-4E5C-BEA7-C7A2C7D56093}"/>
    <hyperlink ref="C193" r:id="rId382" tooltip="View Business License #2128909" display="https://www.commerce.alaska.gov/cbp/businesslicense/Search/DetailProx/?i=ULZgBLOQgb0LrzVRPuo1Uw%3D%3D&amp;v=FYotBXjLCkim8b%2BxM8a4zw%3D%3D" xr:uid="{81F734AF-58DA-472F-AA23-01C18DD1698C}"/>
    <hyperlink ref="B194" r:id="rId383" tooltip="View License #29564" display="https://www.commerce.alaska.gov/abc/marijuana/Home/License/dee1ea98-a04c-4679-b8ff-b60a7d5a21f5" xr:uid="{2077F5C2-52B1-4B8B-943F-3913DB664430}"/>
    <hyperlink ref="C194" r:id="rId384" tooltip="View Business License #1051864" display="https://www.commerce.alaska.gov/cbp/businesslicense/Search/DetailProx/?i=D6s%2FkAU1TcTt7yeb5zylfA%3D%3D&amp;v=kSKLNsPqXEmuCHGoxc0G8g%3D%3D" xr:uid="{6BF2ABBB-4325-4B0D-94EF-7B197A32566F}"/>
    <hyperlink ref="B195" r:id="rId385" tooltip="View License #29768" display="https://www.commerce.alaska.gov/abc/marijuana/Home/License/71aead3c-1f71-4a23-bcce-a7439df3d913" xr:uid="{19C72EB7-7282-45AE-81EA-395B7CEFC726}"/>
    <hyperlink ref="C195" r:id="rId386" tooltip="View Business License #2121975" display="https://www.commerce.alaska.gov/cbp/businesslicense/Search/DetailProx/?i=U2XcTabghsXG0hoLLTBZhQ%3D%3D&amp;v=DQcm2vM7XkCFW9ddLslwlg%3D%3D" xr:uid="{4A7782F4-CAE1-4539-B7F8-3D49E0BE9C9B}"/>
    <hyperlink ref="B196" r:id="rId387" tooltip="View License #29874" display="https://www.commerce.alaska.gov/abc/marijuana/Home/License/fec78a02-6328-4f4f-b81e-37253bab3318" xr:uid="{FC45FEDD-BA0C-4DBD-81D7-5FE3CABCD751}"/>
    <hyperlink ref="C196" r:id="rId388" tooltip="View Business License #2131856" display="https://www.commerce.alaska.gov/cbp/businesslicense/Search/DetailProx/?i=PCXV4xdjwyFkTHOLNyDgZA%3D%3D&amp;v=3t6vZthXY0egyP6eH2FFww%3D%3D" xr:uid="{63173198-AC02-4997-882E-8FA1464CFF19}"/>
    <hyperlink ref="B197" r:id="rId389" tooltip="View License #30153" display="https://www.commerce.alaska.gov/abc/marijuana/Home/License/c1a80279-ff9c-4826-9b44-1ab958ce3203" xr:uid="{6FF487A2-BAAE-48C5-AE6B-303A6A8C946F}"/>
    <hyperlink ref="C197" r:id="rId390" tooltip="View Business License #1038791" display="https://www.commerce.alaska.gov/cbp/businesslicense/Search/DetailProx/?i=qDCjFfVnGaCpyLEw9vfqJw%3D%3D&amp;v=eGmekMCxHUCVXqZx%2BNzR%2FQ%3D%3D" xr:uid="{857168C4-5A4C-4835-89EB-1321658220D4}"/>
    <hyperlink ref="B198" r:id="rId391" tooltip="View License #30156" display="https://www.commerce.alaska.gov/abc/marijuana/Home/License/007affc4-7f47-4953-958f-0d9a1abb144c" xr:uid="{73E4E8B9-FAD3-4B5A-8B49-B4571E3D568C}"/>
    <hyperlink ref="C198" r:id="rId392" tooltip="View Business License #1038791" display="https://www.commerce.alaska.gov/cbp/businesslicense/Search/DetailProx/?i=EC7dUB5EL%2F86dc8qTesGnw%3D%3D&amp;v=FiBzm%2BLvuE6zjujeWF1fnQ%3D%3D" xr:uid="{2B4432E9-08A4-4D97-BCCC-38DA29A6BCDF}"/>
    <hyperlink ref="B199" r:id="rId393" tooltip="View License #30362" display="https://www.commerce.alaska.gov/abc/marijuana/Home/License/86530bbd-9c90-42dc-987c-535f84c7b78a" xr:uid="{84BC527D-FE4A-45C1-9051-0FD816B09FEB}"/>
    <hyperlink ref="C199" r:id="rId394" tooltip="View Business License #2135771" display="https://www.commerce.alaska.gov/cbp/businesslicense/Search/DetailProx/?i=8LPZP%2Fo%2BpGQGB%2FV75ckPjQ%3D%3D&amp;v=v2YEyLVLvUid1UeomkVncw%3D%3D" xr:uid="{B91F2E1B-7ED5-4B96-9526-9741BC199377}"/>
    <hyperlink ref="B200" r:id="rId395" tooltip="View License #30459" display="https://www.commerce.alaska.gov/abc/marijuana/Home/License/735900ff-4098-430f-9238-c8c8b72ef996" xr:uid="{85F83736-44A6-4AA1-B3D1-9706DD8ECA8F}"/>
    <hyperlink ref="C200" r:id="rId396" tooltip="View Business License #2136366" display="https://www.commerce.alaska.gov/cbp/businesslicense/Search/DetailProx/?i=SJwVlXr6ZzsnI8QzsATLrQ%3D%3D&amp;v=hHfaTOb4I0qhXFFqLf%2FqYQ%3D%3D" xr:uid="{65E76F0F-1E11-4E0F-8FC9-CED2C9E54E44}"/>
    <hyperlink ref="B201" r:id="rId397" tooltip="View License #30563" display="https://www.commerce.alaska.gov/abc/marijuana/Home/License/ec254aa5-47e1-417b-9fe6-eddcd2c247bb" xr:uid="{DD120375-438A-44B7-839A-FDF1789412C2}"/>
    <hyperlink ref="C201" r:id="rId398" tooltip="View Business License #2136975" display="https://www.commerce.alaska.gov/cbp/businesslicense/Search/DetailProx/?i=wfxCSbbX8mXTlZ%2FFkmBsVw%3D%3D&amp;v=LOsPU%2BabY0KXwjqe8%2BtqUA%3D%3D" xr:uid="{27222EF3-77A8-4D48-AC69-F53CCEC35D4D}"/>
    <hyperlink ref="B202" r:id="rId399" tooltip="View License #30593" display="https://www.commerce.alaska.gov/abc/marijuana/Home/License/c723990f-2f99-4356-9462-4302a9c9b23c" xr:uid="{50A4A8BA-3419-4A48-99FC-3DBEDD001C86}"/>
    <hyperlink ref="C202" r:id="rId400" tooltip="View Business License #2086134" display="https://www.commerce.alaska.gov/cbp/businesslicense/Search/DetailProx/?i=tyM25TtltQNTQ7DaXPFQUQ%3D%3D&amp;v=ciBsCYpyx0eaT5exbhv3sw%3D%3D" xr:uid="{45EB9975-A1D3-4FDD-8C97-C2BE81CA66E1}"/>
    <hyperlink ref="B203" r:id="rId401" tooltip="View License #30783" display="https://www.commerce.alaska.gov/abc/marijuana/Home/License/f68aa325-46a1-4883-a7c4-b323f2b5676d" xr:uid="{7350CC5C-667F-43C9-9227-10D409807769}"/>
    <hyperlink ref="C203" r:id="rId402" tooltip="View Business License #2124851" display="https://www.commerce.alaska.gov/cbp/businesslicense/Search/DetailProx/?i=3ei1yep4dc442CLBMwHS%2BA%3D%3D&amp;v=8iGP%2BdypN0mdKBgPua%2FXWQ%3D%3D" xr:uid="{ADA68138-8D68-40C6-B8A0-B814C646CA4B}"/>
    <hyperlink ref="B204" r:id="rId403" tooltip="View License #30822" display="https://www.commerce.alaska.gov/abc/marijuana/Home/License/a8695856-70c5-4968-85d9-2a63c488ccb4" xr:uid="{16EC4F1C-A320-4044-9FCC-37C5FF0F2B40}"/>
    <hyperlink ref="C204" r:id="rId404" tooltip="View Business License #2138622" display="https://www.commerce.alaska.gov/cbp/businesslicense/Search/DetailProx/?i=QIHYIiBLQlgI640EWtH%2FTA%3D%3D&amp;v=5Y2t%2FM8eB0a0LQbC4kBQBQ%3D%3D" xr:uid="{01C904ED-3B8A-4459-AA65-DDC31E1A48B7}"/>
    <hyperlink ref="B205" r:id="rId405" tooltip="View License #30838" display="https://www.commerce.alaska.gov/abc/marijuana/Home/License/ab8a3b85-34f6-49ec-9c49-9d22e9a1af5a" xr:uid="{70809D50-48FC-439E-B3EF-46F8CC7DA138}"/>
    <hyperlink ref="C205" r:id="rId406" tooltip="View Business License #2138318" display="https://www.commerce.alaska.gov/cbp/businesslicense/Search/DetailProx/?i=xZ2f5wSjyCWVNDtuwnqveQ%3D%3D&amp;v=%2FLr065%2FVCEOaYeZIQHZTmw%3D%3D" xr:uid="{A7BDEC8A-AF35-42B6-8673-8F4A1036839E}"/>
    <hyperlink ref="B206" r:id="rId407" tooltip="View License #30974" display="https://www.commerce.alaska.gov/abc/marijuana/Home/License/c5c305e8-2b6f-41ff-a638-45c895f0074b" xr:uid="{B9314D5E-7F07-42D4-961E-3ECA2B63FCB2}"/>
    <hyperlink ref="C206" r:id="rId408" tooltip="View Business License #2139373" display="https://www.commerce.alaska.gov/cbp/businesslicense/Search/DetailProx/?i=i%2BA%2BQF85y4o1zmLSPBGleg%3D%3D&amp;v=p6IvV8lfSUG6sa%2BnBwjvIQ%3D%3D" xr:uid="{C706DCDC-3642-4E1A-9D4D-AFC9E20C8498}"/>
    <hyperlink ref="B207" r:id="rId409" tooltip="View License #31005" display="https://www.commerce.alaska.gov/abc/marijuana/Home/License/2d2440b4-7c3d-4696-89e1-8a3809ff3f2f" xr:uid="{4500FAA4-497D-4FBF-99DD-E5B7201C1C22}"/>
    <hyperlink ref="C207" r:id="rId410" tooltip="View Business License #2139604" display="https://www.commerce.alaska.gov/cbp/businesslicense/Search/DetailProx/?i=jWoNPrRYrNMsCkiaeROnSQ%3D%3D&amp;v=rQk4y4TXL02A%2Bdr9Owo2GQ%3D%3D" xr:uid="{89C99367-BBE7-44EE-A5B8-9625C3D409DD}"/>
    <hyperlink ref="B208" r:id="rId411" tooltip="View License #31417" display="https://www.commerce.alaska.gov/abc/marijuana/Home/License/04d94220-cfb5-4cae-8cc5-53bacdc5c8ab" xr:uid="{98AFE8A9-CF51-41B1-8C71-66E30AAF62CD}"/>
    <hyperlink ref="C208" r:id="rId412" tooltip="View Business License #2092987" display="https://www.commerce.alaska.gov/cbp/businesslicense/Search/DetailProx/?i=7v498WiX8hdwdkvChXVDhA%3D%3D&amp;v=cZk4MgkksEKgovNFXqBTNg%3D%3D" xr:uid="{111F83C5-F5B6-4C5A-9A17-10D41A61CFC6}"/>
    <hyperlink ref="B209" r:id="rId413" tooltip="View License #31418" display="https://www.commerce.alaska.gov/abc/marijuana/Home/License/eb5fb6bb-bca9-4ba7-9386-6fcd3f5af643" xr:uid="{1DD7A64A-AC44-48CF-BCAB-8BD3A9C7BE6B}"/>
    <hyperlink ref="C209" r:id="rId414" tooltip="View Business License #2092987" display="https://www.commerce.alaska.gov/cbp/businesslicense/Search/DetailProx/?i=8xzbrUjWA74JiM4Hv4caMA%3D%3D&amp;v=io%2FmxqdZDk%2BA5SdNFZhQNw%3D%3D" xr:uid="{1CF5906D-4DB6-431E-9B22-CAFA48B4A5B0}"/>
    <hyperlink ref="B210" r:id="rId415" tooltip="View License #32116" display="https://www.commerce.alaska.gov/abc/marijuana/Home/License/051c6b0e-25a2-4fef-aadb-b09fb33907d2" xr:uid="{516B0F97-10FB-4FD0-AAE2-12097FD9C9F0}"/>
    <hyperlink ref="C210" r:id="rId416" tooltip="View Business License #2148469" display="https://www.commerce.alaska.gov/cbp/businesslicense/Search/DetailProx/?i=0fgLt%2B%2B%2F4JQ%2FBQFu5XNcPg%3D%3D&amp;v=nXM%2FJLcc1ki5o0JoUmvZcA%3D%3D" xr:uid="{03E26915-6D28-439C-841F-6452E6487829}"/>
    <hyperlink ref="B211" r:id="rId417" tooltip="View License #32241" display="https://www.commerce.alaska.gov/abc/marijuana/Home/License/5abe7fdf-c1db-441e-af8e-ec8034b8ba53" xr:uid="{A7875937-1BC5-4409-9D20-E54B2D712B6B}"/>
    <hyperlink ref="C211" r:id="rId418" tooltip="View Business License #2175221" display="https://www.commerce.alaska.gov/cbp/businesslicense/Search/DetailProx/?i=%2BYpgU1ku%2BADUokHFhNIFmA%3D%3D&amp;v=4ONVGJr6rEKI%2FRFzRU9xrQ%3D%3D" xr:uid="{B7699ADC-094F-4EE1-8ED5-B53A54B3C9BA}"/>
    <hyperlink ref="B212" r:id="rId419" tooltip="View License #32368" display="https://www.commerce.alaska.gov/abc/marijuana/Home/License/e9e0567d-93aa-4c17-b9cb-a89536ec7161" xr:uid="{1454DFE2-B267-4020-85F6-5B9F63368D97}"/>
    <hyperlink ref="C212" r:id="rId420" tooltip="View Business License #2150305" display="https://www.commerce.alaska.gov/cbp/businesslicense/Search/DetailProx/?i=pVHuK1VP4rwPp%2F6Q5n%2FWoQ%3D%3D&amp;v=D6SF0s8HxEm2YLIYV44mLQ%3D%3D" xr:uid="{ED062ECA-1CFE-49DD-ACE3-1514575917AA}"/>
    <hyperlink ref="B213" r:id="rId421" tooltip="View License #32424" display="https://www.commerce.alaska.gov/abc/marijuana/Home/License/14ede7b4-a441-4567-b0ee-4a197ff2ba00" xr:uid="{882CCA7D-E13F-4452-AE32-5D17E87DB1BA}"/>
    <hyperlink ref="C213" r:id="rId422" tooltip="View Business License #2091408" display="https://www.commerce.alaska.gov/cbp/businesslicense/Search/DetailProx/?i=PvV2aAO8yiU4GvYqQPBhug%3D%3D&amp;v=mlT%2BN1GaiU6lQbYE55fNdA%3D%3D" xr:uid="{97A904FF-E239-4EF9-A5B5-848B3505B195}"/>
    <hyperlink ref="B214" r:id="rId423" tooltip="View License #32662" display="https://www.commerce.alaska.gov/abc/marijuana/Home/License/570cf60a-2218-4071-99b3-ad423dd60806" xr:uid="{BC5BDBB8-A363-41F9-9360-C03C2B120C49}"/>
    <hyperlink ref="C214" r:id="rId424" tooltip="View Business License #2152646" display="https://www.commerce.alaska.gov/cbp/businesslicense/Search/DetailProx/?i=mUfl7kR3pGd6E1HzNl95aA%3D%3D&amp;v=kzRMzQVGvUC0AXqchkE6tw%3D%3D" xr:uid="{16A950B1-4953-4474-B6EE-975CEDEF8349}"/>
    <hyperlink ref="B215" r:id="rId425" tooltip="View License #32759" display="https://www.commerce.alaska.gov/abc/marijuana/Home/License/4a06d1d8-7fef-449d-8144-004bbfdf380a" xr:uid="{C39AAD1A-D0C0-4270-AA29-715827D49EB6}"/>
    <hyperlink ref="C215" r:id="rId426" tooltip="View Business License #2153479" display="https://www.commerce.alaska.gov/cbp/businesslicense/Search/DetailProx/?i=0Z11EUpJZtZzoBCNDfuyrQ%3D%3D&amp;v=wT4P2696r0uD60etXxEfpQ%3D%3D" xr:uid="{0383D295-FA8A-4DFE-AB1D-ED56877CD3B4}"/>
    <hyperlink ref="B216" r:id="rId427" tooltip="View License #32773" display="https://www.commerce.alaska.gov/abc/marijuana/Home/License/e202ffb8-028d-43c9-83ca-c0c5904d6e63" xr:uid="{846F8557-C579-497A-A722-6B65A90C6FE2}"/>
    <hyperlink ref="C216" r:id="rId428" tooltip="View Business License #2151613" display="https://www.commerce.alaska.gov/cbp/businesslicense/Search/DetailProx/?i=z4FmGpZZHCx656JYU5Cw%2BQ%3D%3D&amp;v=7JHzOgPNbUSx13IlLUbm1A%3D%3D" xr:uid="{F9E44BD6-ADAF-4F7F-9901-055B12710F71}"/>
    <hyperlink ref="B217" r:id="rId429" tooltip="View License #32848" display="https://www.commerce.alaska.gov/abc/marijuana/Home/License/93c7a381-f218-48f7-b94c-847aec9a5239" xr:uid="{EEE28E97-A46A-4EAA-B67A-19CA0F8BB1E3}"/>
    <hyperlink ref="C217" r:id="rId430" tooltip="View Business License #2154335" display="https://www.commerce.alaska.gov/cbp/businesslicense/Search/DetailProx/?i=62Pk80gUFKwjnShwc69GcQ%3D%3D&amp;v=nHD7yuD8AUmPMEg%2BX3jkcg%3D%3D" xr:uid="{AFC2C86E-AB99-4CC2-8A9D-2B2D40514005}"/>
    <hyperlink ref="B218" r:id="rId431" tooltip="View License #33236" display="https://www.commerce.alaska.gov/abc/marijuana/Home/License/f6e4d0bf-7261-4cec-b687-439fd018da5d" xr:uid="{33E69681-62AF-4B11-9AFB-36FDEFE01919}"/>
    <hyperlink ref="C218" r:id="rId432" tooltip="View Business License #2157350" display="https://www.commerce.alaska.gov/cbp/businesslicense/Search/DetailProx/?i=MU%2BdmW86bmLRd1PXnmdFhQ%3D%3D&amp;v=wdYT2Ynt80iWNaGMAnkQSg%3D%3D" xr:uid="{FBE9C1C4-BE58-41A6-8D30-419F260909A2}"/>
    <hyperlink ref="B219" r:id="rId433" tooltip="View License #33270" display="https://www.commerce.alaska.gov/abc/marijuana/Home/License/85531995-2292-43c9-b2cf-792ef9a4aab0" xr:uid="{6AABD2D5-16FD-4F18-863D-7BA576539ACD}"/>
    <hyperlink ref="C219" r:id="rId434" tooltip="View Business License #2147610" display="https://www.commerce.alaska.gov/cbp/businesslicense/Search/DetailProx/?i=iqcjYnA1645j3DqFIQ7SDA%3D%3D&amp;v=Y7DTP7mxnEaIgjiN23mfwA%3D%3D" xr:uid="{336A321B-5E25-4E5C-B852-3FD8007B17F8}"/>
    <hyperlink ref="B220" r:id="rId435" tooltip="View License #33305" display="https://www.commerce.alaska.gov/abc/marijuana/Home/License/2fb48e46-1567-4419-8b1e-499bd40a8162" xr:uid="{5F229047-4B70-4553-9BD0-ABDFF477425B}"/>
    <hyperlink ref="C220" r:id="rId436" tooltip="View Business License #2157697" display="https://www.commerce.alaska.gov/cbp/businesslicense/Search/DetailProx/?i=3N1o4k%2BcKmxspZ6KtzGLSw%3D%3D&amp;v=3jqnCA3O%2F0Sg80cvRVx2EA%3D%3D" xr:uid="{A21A0D6B-14AA-4813-8F8C-832DBC4CE806}"/>
    <hyperlink ref="B221" r:id="rId437" tooltip="View License #33609" display="https://www.commerce.alaska.gov/abc/marijuana/Home/License/27a8acea-aa9c-40be-a702-3071e4aee8e4" xr:uid="{AEA095DA-EB21-4D86-B58A-DB61C74DB933}"/>
    <hyperlink ref="C221" r:id="rId438" tooltip="View Business License #2160550" display="https://www.commerce.alaska.gov/cbp/businesslicense/Search/DetailProx/?i=xqJTFBCgT2F9kwaD%2F%2FRwMw%3D%3D&amp;v=%2BDHuyB5a90WMgor2gYdleA%3D%3D" xr:uid="{26E81A82-D5D2-4F69-B733-6B178AF52670}"/>
    <hyperlink ref="B222" r:id="rId439" tooltip="View License #33633" display="https://www.commerce.alaska.gov/abc/marijuana/Home/License/c5cf4aef-264a-4b65-ae16-e189029cbdc3" xr:uid="{1AD63E4A-309F-49F2-85E3-E322A890A419}"/>
    <hyperlink ref="C222" r:id="rId440" tooltip="View Business License #2160495" display="https://www.commerce.alaska.gov/cbp/businesslicense/Search/DetailProx/?i=5aWLP9MBy5%2B4qgx9jXrL5Q%3D%3D&amp;v=JS5jDPf%2FwESpfbOe2n4yhA%3D%3D" xr:uid="{6C822D4B-2A15-4559-843B-866DB12CD254}"/>
    <hyperlink ref="B223" r:id="rId441" tooltip="View License #34794" display="https://www.commerce.alaska.gov/abc/marijuana/Home/License/0023aa0f-ec88-4e3b-a6b1-0341f22aea6b" xr:uid="{E41A36ED-C196-4C6C-9A3B-BA98404E68BD}"/>
    <hyperlink ref="C223" r:id="rId442" tooltip="View Business License #1069832" display="https://www.commerce.alaska.gov/cbp/businesslicense/Search/DetailProx/?i=L9NSJuDhsa8GFpi3X6sYNw%3D%3D&amp;v=II0jWqzgNU6%2BWS9I92%2BCXg%3D%3D" xr:uid="{DBF1095B-52D9-4F78-B90C-5426B45F35C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4095-461C-4D6E-B75B-8303B1996BB5}">
  <dimension ref="B3:I17"/>
  <sheetViews>
    <sheetView showGridLines="0" workbookViewId="0">
      <selection activeCell="F25" sqref="F25"/>
    </sheetView>
  </sheetViews>
  <sheetFormatPr defaultRowHeight="15" x14ac:dyDescent="0.25"/>
  <cols>
    <col min="2" max="2" width="14.140625" customWidth="1"/>
    <col min="3" max="3" width="14" customWidth="1"/>
    <col min="4" max="4" width="22.28515625" customWidth="1"/>
    <col min="5" max="5" width="10.5703125" bestFit="1" customWidth="1"/>
    <col min="7" max="7" width="19" bestFit="1" customWidth="1"/>
    <col min="8" max="8" width="15.28515625" bestFit="1" customWidth="1"/>
    <col min="9" max="9" width="11.5703125" bestFit="1" customWidth="1"/>
  </cols>
  <sheetData>
    <row r="3" spans="2:9" ht="15.75" thickBot="1" x14ac:dyDescent="0.3">
      <c r="B3" s="97"/>
      <c r="C3" s="97" t="s">
        <v>520</v>
      </c>
      <c r="D3" s="112" t="s">
        <v>522</v>
      </c>
      <c r="E3" s="97" t="s">
        <v>521</v>
      </c>
    </row>
    <row r="4" spans="2:9" x14ac:dyDescent="0.25">
      <c r="B4" t="s">
        <v>24</v>
      </c>
      <c r="C4" s="22">
        <v>104</v>
      </c>
      <c r="D4" s="14">
        <v>21</v>
      </c>
      <c r="E4" s="22">
        <f>C4*1000/D4/2.2</f>
        <v>2251.0822510822509</v>
      </c>
      <c r="G4" s="95"/>
    </row>
    <row r="5" spans="2:9" x14ac:dyDescent="0.25">
      <c r="B5" t="s">
        <v>17</v>
      </c>
      <c r="C5" s="22">
        <v>360</v>
      </c>
      <c r="D5" s="14">
        <v>94</v>
      </c>
      <c r="E5" s="22">
        <f t="shared" ref="E5:E15" si="0">C5*1000/D5/2.2</f>
        <v>1740.8123791102514</v>
      </c>
      <c r="G5" s="95"/>
    </row>
    <row r="6" spans="2:9" x14ac:dyDescent="0.25">
      <c r="B6" t="s">
        <v>15</v>
      </c>
      <c r="C6" s="22">
        <v>1660</v>
      </c>
      <c r="D6" s="14">
        <v>514</v>
      </c>
      <c r="E6" s="22">
        <f t="shared" si="0"/>
        <v>1467.9872656526352</v>
      </c>
      <c r="G6" s="95"/>
    </row>
    <row r="7" spans="2:9" x14ac:dyDescent="0.25">
      <c r="B7" t="s">
        <v>19</v>
      </c>
      <c r="C7" s="22">
        <v>1030</v>
      </c>
      <c r="D7" s="14">
        <v>627</v>
      </c>
      <c r="E7" s="22">
        <f t="shared" si="0"/>
        <v>746.70146440481369</v>
      </c>
      <c r="G7" s="95"/>
    </row>
    <row r="8" spans="2:9" x14ac:dyDescent="0.25">
      <c r="B8" t="s">
        <v>21</v>
      </c>
      <c r="C8" s="22">
        <v>322</v>
      </c>
      <c r="D8" s="14">
        <v>66</v>
      </c>
      <c r="E8" s="22">
        <f t="shared" si="0"/>
        <v>2217.6308539944903</v>
      </c>
      <c r="G8" s="95"/>
    </row>
    <row r="9" spans="2:9" x14ac:dyDescent="0.25">
      <c r="B9" t="s">
        <v>23</v>
      </c>
      <c r="C9" s="22">
        <v>23</v>
      </c>
      <c r="D9" s="14">
        <v>6</v>
      </c>
      <c r="E9" s="22">
        <f t="shared" si="0"/>
        <v>1742.4242424242423</v>
      </c>
      <c r="G9" s="95"/>
    </row>
    <row r="10" spans="2:9" x14ac:dyDescent="0.25">
      <c r="B10" t="s">
        <v>22</v>
      </c>
      <c r="C10" s="22">
        <v>252</v>
      </c>
      <c r="D10" s="14">
        <v>52</v>
      </c>
      <c r="E10" s="22">
        <f t="shared" si="0"/>
        <v>2202.7972027972023</v>
      </c>
      <c r="G10" s="95"/>
    </row>
    <row r="11" spans="2:9" x14ac:dyDescent="0.25">
      <c r="B11" t="s">
        <v>523</v>
      </c>
      <c r="C11" s="22">
        <v>736</v>
      </c>
      <c r="D11" s="14">
        <v>189</v>
      </c>
      <c r="E11" s="22">
        <f t="shared" si="0"/>
        <v>1770.0817700817699</v>
      </c>
      <c r="G11" s="95"/>
    </row>
    <row r="12" spans="2:9" x14ac:dyDescent="0.25">
      <c r="B12" t="s">
        <v>16</v>
      </c>
      <c r="C12" s="22">
        <v>433</v>
      </c>
      <c r="D12" s="14">
        <v>111</v>
      </c>
      <c r="E12" s="22">
        <f t="shared" si="0"/>
        <v>1773.1367731367729</v>
      </c>
      <c r="G12" s="95"/>
    </row>
    <row r="13" spans="2:9" x14ac:dyDescent="0.25">
      <c r="B13" t="s">
        <v>14</v>
      </c>
      <c r="C13" s="22">
        <v>602</v>
      </c>
      <c r="D13" s="14">
        <v>344</v>
      </c>
      <c r="E13" s="22">
        <f t="shared" si="0"/>
        <v>795.45454545454538</v>
      </c>
      <c r="G13" s="95"/>
    </row>
    <row r="14" spans="2:9" ht="15.75" thickBot="1" x14ac:dyDescent="0.3">
      <c r="B14" s="13" t="s">
        <v>12</v>
      </c>
      <c r="C14" s="40">
        <v>653</v>
      </c>
      <c r="D14" s="15">
        <v>254</v>
      </c>
      <c r="E14" s="40">
        <f t="shared" si="0"/>
        <v>1168.5755189692195</v>
      </c>
      <c r="G14" s="95"/>
    </row>
    <row r="15" spans="2:9" x14ac:dyDescent="0.25">
      <c r="C15" s="95">
        <f>SUM(C4:C14)</f>
        <v>6175</v>
      </c>
      <c r="D15" s="14">
        <f>SUM(D4:D14)</f>
        <v>2278</v>
      </c>
      <c r="E15" s="22">
        <f t="shared" si="0"/>
        <v>1232.1414318780428</v>
      </c>
      <c r="G15" s="95"/>
      <c r="H15" s="19"/>
      <c r="I15" s="19"/>
    </row>
    <row r="17" spans="2:2" x14ac:dyDescent="0.25">
      <c r="B17" s="96" t="s">
        <v>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327D-A349-41F0-B163-8190B145AA72}">
  <dimension ref="A1:Y86"/>
  <sheetViews>
    <sheetView topLeftCell="J1" workbookViewId="0">
      <selection activeCell="X7" sqref="X7"/>
    </sheetView>
  </sheetViews>
  <sheetFormatPr defaultRowHeight="15" x14ac:dyDescent="0.25"/>
  <cols>
    <col min="2" max="2" width="12.140625" bestFit="1" customWidth="1"/>
    <col min="4" max="4" width="11.85546875" customWidth="1"/>
    <col min="5" max="5" width="13.85546875" bestFit="1" customWidth="1"/>
    <col min="7" max="7" width="12.7109375" customWidth="1"/>
    <col min="9" max="9" width="12" customWidth="1"/>
    <col min="10" max="10" width="14.28515625" customWidth="1"/>
    <col min="12" max="12" width="13" customWidth="1"/>
    <col min="14" max="14" width="10.28515625" customWidth="1"/>
    <col min="15" max="15" width="13.85546875" bestFit="1" customWidth="1"/>
    <col min="17" max="17" width="12.140625" bestFit="1" customWidth="1"/>
    <col min="20" max="20" width="13.85546875" bestFit="1" customWidth="1"/>
    <col min="22" max="22" width="10.85546875" bestFit="1" customWidth="1"/>
    <col min="23" max="24" width="12.42578125" customWidth="1"/>
  </cols>
  <sheetData>
    <row r="1" spans="1:24" x14ac:dyDescent="0.25">
      <c r="B1" t="s">
        <v>544</v>
      </c>
    </row>
    <row r="3" spans="1:24" x14ac:dyDescent="0.25">
      <c r="V3" s="42">
        <f>MAX(V6:V86)</f>
        <v>2751913</v>
      </c>
    </row>
    <row r="4" spans="1:24" x14ac:dyDescent="0.25">
      <c r="A4" s="116"/>
      <c r="B4" t="s">
        <v>528</v>
      </c>
      <c r="C4" s="44"/>
      <c r="D4" s="42"/>
      <c r="G4" t="s">
        <v>529</v>
      </c>
      <c r="L4" t="s">
        <v>543</v>
      </c>
      <c r="Q4" t="s">
        <v>8</v>
      </c>
      <c r="X4" s="42">
        <f>0.25*W11</f>
        <v>7389043.75</v>
      </c>
    </row>
    <row r="5" spans="1:24" x14ac:dyDescent="0.25">
      <c r="A5" s="116"/>
      <c r="B5" s="17" t="s">
        <v>537</v>
      </c>
      <c r="C5" s="44" t="s">
        <v>538</v>
      </c>
      <c r="D5" s="42" t="s">
        <v>539</v>
      </c>
      <c r="E5" t="s">
        <v>540</v>
      </c>
      <c r="G5" t="s">
        <v>537</v>
      </c>
      <c r="H5" t="s">
        <v>538</v>
      </c>
      <c r="I5" t="s">
        <v>539</v>
      </c>
      <c r="J5" t="s">
        <v>540</v>
      </c>
      <c r="L5" t="s">
        <v>537</v>
      </c>
      <c r="M5" t="s">
        <v>538</v>
      </c>
      <c r="N5" t="s">
        <v>541</v>
      </c>
      <c r="O5" t="s">
        <v>540</v>
      </c>
      <c r="Q5" t="s">
        <v>537</v>
      </c>
      <c r="R5" t="s">
        <v>542</v>
      </c>
      <c r="S5" t="s">
        <v>57</v>
      </c>
      <c r="T5" t="s">
        <v>540</v>
      </c>
      <c r="V5" t="s">
        <v>550</v>
      </c>
      <c r="X5" s="42">
        <f>X4/0.33</f>
        <v>22391041.666666664</v>
      </c>
    </row>
    <row r="6" spans="1:24" x14ac:dyDescent="0.25">
      <c r="B6" s="116">
        <v>45107</v>
      </c>
      <c r="C6" s="17">
        <v>19527</v>
      </c>
      <c r="D6" s="44">
        <v>50</v>
      </c>
      <c r="E6" s="42">
        <v>976335</v>
      </c>
      <c r="G6" s="116">
        <v>45107</v>
      </c>
      <c r="H6" s="17">
        <v>26984</v>
      </c>
      <c r="I6" s="44">
        <v>25</v>
      </c>
      <c r="J6" s="42">
        <v>674606</v>
      </c>
      <c r="L6" s="116">
        <v>45107</v>
      </c>
      <c r="M6" s="17">
        <v>42059</v>
      </c>
      <c r="N6" s="44">
        <v>15</v>
      </c>
      <c r="O6" s="42">
        <v>630888</v>
      </c>
      <c r="Q6" s="116">
        <v>45107</v>
      </c>
      <c r="R6">
        <v>317</v>
      </c>
      <c r="S6" s="44">
        <v>1</v>
      </c>
      <c r="T6" s="42">
        <v>317</v>
      </c>
      <c r="V6" s="42">
        <f>SUM(T6+O6+J6+E6)</f>
        <v>2282146</v>
      </c>
      <c r="X6" s="42">
        <f>W11-X5</f>
        <v>7165133.3333333358</v>
      </c>
    </row>
    <row r="7" spans="1:24" x14ac:dyDescent="0.25">
      <c r="B7" s="116">
        <v>45077</v>
      </c>
      <c r="C7" s="17">
        <v>21511</v>
      </c>
      <c r="D7" s="44">
        <v>50</v>
      </c>
      <c r="E7" s="42">
        <v>1075540</v>
      </c>
      <c r="G7" s="116">
        <v>45077</v>
      </c>
      <c r="H7" s="17">
        <v>25591</v>
      </c>
      <c r="I7" s="44">
        <v>25</v>
      </c>
      <c r="J7" s="42">
        <v>639777</v>
      </c>
      <c r="L7" s="116">
        <v>45077</v>
      </c>
      <c r="M7" s="17">
        <v>43045</v>
      </c>
      <c r="N7" s="44">
        <v>15</v>
      </c>
      <c r="O7" s="42">
        <v>645679</v>
      </c>
      <c r="Q7" s="116">
        <v>45077</v>
      </c>
      <c r="R7">
        <v>427</v>
      </c>
      <c r="S7" s="44">
        <v>1</v>
      </c>
      <c r="T7" s="42">
        <v>427</v>
      </c>
      <c r="V7" s="42">
        <f t="shared" ref="V7:V70" si="0">SUM(T7+O7+J7+E7)</f>
        <v>2361423</v>
      </c>
    </row>
    <row r="8" spans="1:24" x14ac:dyDescent="0.25">
      <c r="B8" s="116">
        <v>45046</v>
      </c>
      <c r="C8" s="17">
        <v>22700</v>
      </c>
      <c r="D8" s="44">
        <v>50</v>
      </c>
      <c r="E8" s="42">
        <v>1135014</v>
      </c>
      <c r="G8" s="116">
        <v>45046</v>
      </c>
      <c r="H8" s="17">
        <v>27338</v>
      </c>
      <c r="I8" s="44">
        <v>25</v>
      </c>
      <c r="J8" s="42">
        <v>683442</v>
      </c>
      <c r="L8" s="116">
        <v>45046</v>
      </c>
      <c r="M8" s="17">
        <v>41389</v>
      </c>
      <c r="N8" s="44">
        <v>15</v>
      </c>
      <c r="O8" s="42">
        <v>620837</v>
      </c>
      <c r="Q8" s="116">
        <v>45046</v>
      </c>
      <c r="R8">
        <v>663</v>
      </c>
      <c r="S8" s="44">
        <v>1</v>
      </c>
      <c r="T8" s="42">
        <v>663</v>
      </c>
      <c r="V8" s="42">
        <f t="shared" si="0"/>
        <v>2439956</v>
      </c>
    </row>
    <row r="9" spans="1:24" x14ac:dyDescent="0.25">
      <c r="B9" s="116">
        <v>45016</v>
      </c>
      <c r="C9" s="17">
        <v>23696</v>
      </c>
      <c r="D9" s="44">
        <v>50</v>
      </c>
      <c r="E9" s="42">
        <v>1184775</v>
      </c>
      <c r="G9" s="116">
        <v>45016</v>
      </c>
      <c r="H9" s="17">
        <v>26412</v>
      </c>
      <c r="I9" s="44">
        <v>25</v>
      </c>
      <c r="J9" s="42">
        <v>660296</v>
      </c>
      <c r="L9" s="116">
        <v>45016</v>
      </c>
      <c r="M9" s="17">
        <v>48582</v>
      </c>
      <c r="N9" s="44">
        <v>15</v>
      </c>
      <c r="O9" s="42">
        <v>728727</v>
      </c>
      <c r="Q9" s="116">
        <v>45016</v>
      </c>
      <c r="R9">
        <v>402</v>
      </c>
      <c r="S9" s="44">
        <v>1</v>
      </c>
      <c r="T9" s="42">
        <v>402</v>
      </c>
      <c r="V9" s="42">
        <f t="shared" si="0"/>
        <v>2574200</v>
      </c>
    </row>
    <row r="10" spans="1:24" x14ac:dyDescent="0.25">
      <c r="B10" s="116">
        <v>44985</v>
      </c>
      <c r="C10" s="17">
        <v>19748</v>
      </c>
      <c r="D10" s="44">
        <v>50</v>
      </c>
      <c r="E10" s="42">
        <v>987395</v>
      </c>
      <c r="G10" s="116">
        <v>44985</v>
      </c>
      <c r="H10" s="17">
        <v>22592</v>
      </c>
      <c r="I10" s="44">
        <v>25</v>
      </c>
      <c r="J10" s="42">
        <v>564794</v>
      </c>
      <c r="L10" s="116">
        <v>44985</v>
      </c>
      <c r="M10" s="17">
        <v>43409</v>
      </c>
      <c r="N10" s="44">
        <v>15</v>
      </c>
      <c r="O10" s="42">
        <v>651139</v>
      </c>
      <c r="Q10" s="116">
        <v>44985</v>
      </c>
      <c r="R10">
        <v>417</v>
      </c>
      <c r="S10" s="44">
        <v>1</v>
      </c>
      <c r="T10" s="42">
        <v>417</v>
      </c>
      <c r="V10" s="42">
        <f t="shared" si="0"/>
        <v>2203745</v>
      </c>
    </row>
    <row r="11" spans="1:24" x14ac:dyDescent="0.25">
      <c r="B11" s="116">
        <v>44957</v>
      </c>
      <c r="C11" s="17">
        <v>21969</v>
      </c>
      <c r="D11" s="44">
        <v>50</v>
      </c>
      <c r="E11" s="42">
        <v>1098462</v>
      </c>
      <c r="G11" s="116">
        <v>44957</v>
      </c>
      <c r="H11" s="17">
        <v>28132</v>
      </c>
      <c r="I11" s="44">
        <v>25</v>
      </c>
      <c r="J11" s="42">
        <v>703291</v>
      </c>
      <c r="L11" s="116">
        <v>44957</v>
      </c>
      <c r="M11" s="17">
        <v>42676</v>
      </c>
      <c r="N11" s="44">
        <v>15</v>
      </c>
      <c r="O11" s="42">
        <v>640138</v>
      </c>
      <c r="Q11" s="116">
        <v>44957</v>
      </c>
      <c r="R11">
        <v>412</v>
      </c>
      <c r="S11" s="44">
        <v>1</v>
      </c>
      <c r="T11" s="42">
        <v>412</v>
      </c>
      <c r="V11" s="42">
        <f t="shared" si="0"/>
        <v>2442303</v>
      </c>
      <c r="W11" s="42">
        <f>SUM(V12:V23)</f>
        <v>29556175</v>
      </c>
    </row>
    <row r="12" spans="1:24" x14ac:dyDescent="0.25">
      <c r="B12" s="116">
        <v>44926</v>
      </c>
      <c r="C12" s="17">
        <v>21690</v>
      </c>
      <c r="D12" s="44">
        <v>50</v>
      </c>
      <c r="E12" s="42">
        <v>1084496</v>
      </c>
      <c r="G12" s="116">
        <v>44926</v>
      </c>
      <c r="H12" s="17">
        <v>20339</v>
      </c>
      <c r="I12" s="44">
        <v>25</v>
      </c>
      <c r="J12" s="42">
        <v>508476</v>
      </c>
      <c r="L12" s="116">
        <v>44926</v>
      </c>
      <c r="M12" s="17">
        <v>37730</v>
      </c>
      <c r="N12" s="44">
        <v>15</v>
      </c>
      <c r="O12" s="42">
        <v>565956</v>
      </c>
      <c r="Q12" s="116">
        <v>44926</v>
      </c>
      <c r="R12">
        <v>334</v>
      </c>
      <c r="S12" s="44">
        <v>1</v>
      </c>
      <c r="T12" s="42">
        <v>334</v>
      </c>
      <c r="U12" t="s">
        <v>637</v>
      </c>
      <c r="V12" s="42">
        <f t="shared" si="0"/>
        <v>2159262</v>
      </c>
      <c r="X12" s="42">
        <f>($W$11-(SUM($W$19:$W$24)))/6</f>
        <v>2922424.6666666665</v>
      </c>
    </row>
    <row r="13" spans="1:24" x14ac:dyDescent="0.25">
      <c r="B13" s="116">
        <v>44895</v>
      </c>
      <c r="C13" s="17">
        <v>22924</v>
      </c>
      <c r="D13" s="44">
        <v>50</v>
      </c>
      <c r="E13" s="42">
        <v>1146215</v>
      </c>
      <c r="G13" s="116">
        <v>44895</v>
      </c>
      <c r="H13" s="17">
        <v>22356</v>
      </c>
      <c r="I13" s="44">
        <v>25</v>
      </c>
      <c r="J13" s="42">
        <v>558909</v>
      </c>
      <c r="L13" s="116">
        <v>44895</v>
      </c>
      <c r="M13" s="17">
        <v>41429</v>
      </c>
      <c r="N13" s="44">
        <v>15</v>
      </c>
      <c r="O13" s="42">
        <v>621433</v>
      </c>
      <c r="Q13" s="116">
        <v>44895</v>
      </c>
      <c r="R13" s="17">
        <v>1055</v>
      </c>
      <c r="S13" s="44">
        <v>1</v>
      </c>
      <c r="T13" s="42">
        <v>1055</v>
      </c>
      <c r="U13" t="s">
        <v>636</v>
      </c>
      <c r="V13" s="42">
        <f t="shared" si="0"/>
        <v>2327612</v>
      </c>
      <c r="X13" s="42">
        <f t="shared" ref="W13:X17" si="1">($W$11-(SUM($W$19:$W$24)))/6</f>
        <v>2922424.6666666665</v>
      </c>
    </row>
    <row r="14" spans="1:24" x14ac:dyDescent="0.25">
      <c r="B14" s="116">
        <v>44865</v>
      </c>
      <c r="C14" s="17">
        <v>23108</v>
      </c>
      <c r="D14" s="44">
        <v>50</v>
      </c>
      <c r="E14" s="42">
        <v>1155383</v>
      </c>
      <c r="G14" s="116">
        <v>44865</v>
      </c>
      <c r="H14" s="17">
        <v>23208</v>
      </c>
      <c r="I14" s="44">
        <v>25</v>
      </c>
      <c r="J14" s="42">
        <v>580208</v>
      </c>
      <c r="L14" s="116">
        <v>44865</v>
      </c>
      <c r="M14" s="17">
        <v>42209</v>
      </c>
      <c r="N14" s="44">
        <v>15</v>
      </c>
      <c r="O14" s="42">
        <v>633129</v>
      </c>
      <c r="Q14" s="116">
        <v>44865</v>
      </c>
      <c r="R14">
        <v>515</v>
      </c>
      <c r="S14" s="44">
        <v>1</v>
      </c>
      <c r="T14" s="42">
        <v>515</v>
      </c>
      <c r="U14" t="s">
        <v>635</v>
      </c>
      <c r="V14" s="42">
        <f t="shared" si="0"/>
        <v>2369235</v>
      </c>
      <c r="X14" s="42">
        <f t="shared" si="1"/>
        <v>2922424.6666666665</v>
      </c>
    </row>
    <row r="15" spans="1:24" x14ac:dyDescent="0.25">
      <c r="B15" s="116">
        <v>44834</v>
      </c>
      <c r="C15" s="17">
        <v>26284</v>
      </c>
      <c r="D15" s="44">
        <v>50</v>
      </c>
      <c r="E15" s="42">
        <v>1314197</v>
      </c>
      <c r="G15" s="116">
        <v>44834</v>
      </c>
      <c r="H15" s="17">
        <v>28289</v>
      </c>
      <c r="I15" s="44">
        <v>25</v>
      </c>
      <c r="J15" s="42">
        <v>707223</v>
      </c>
      <c r="L15" s="116">
        <v>44834</v>
      </c>
      <c r="M15" s="17">
        <v>42454</v>
      </c>
      <c r="N15" s="44">
        <v>15</v>
      </c>
      <c r="O15" s="42">
        <v>636808</v>
      </c>
      <c r="Q15" s="116">
        <v>44834</v>
      </c>
      <c r="R15">
        <v>306</v>
      </c>
      <c r="S15" s="44">
        <v>1</v>
      </c>
      <c r="T15" s="42">
        <v>306</v>
      </c>
      <c r="U15" t="s">
        <v>634</v>
      </c>
      <c r="V15" s="42">
        <f t="shared" si="0"/>
        <v>2658534</v>
      </c>
      <c r="X15" s="42">
        <f t="shared" si="1"/>
        <v>2922424.6666666665</v>
      </c>
    </row>
    <row r="16" spans="1:24" x14ac:dyDescent="0.25">
      <c r="B16" s="116">
        <v>44804</v>
      </c>
      <c r="C16" s="17">
        <v>26406</v>
      </c>
      <c r="D16" s="44">
        <v>50</v>
      </c>
      <c r="E16" s="42">
        <v>1320303</v>
      </c>
      <c r="G16" s="116">
        <v>44804</v>
      </c>
      <c r="H16" s="17">
        <v>26468</v>
      </c>
      <c r="I16" s="44">
        <v>25</v>
      </c>
      <c r="J16" s="42">
        <v>661703</v>
      </c>
      <c r="L16" s="116">
        <v>44804</v>
      </c>
      <c r="M16" s="17">
        <v>41812</v>
      </c>
      <c r="N16" s="44">
        <v>15</v>
      </c>
      <c r="O16" s="42">
        <v>627186</v>
      </c>
      <c r="Q16" s="116">
        <v>44804</v>
      </c>
      <c r="R16">
        <v>510</v>
      </c>
      <c r="S16" s="44">
        <v>1</v>
      </c>
      <c r="T16" s="42">
        <v>510</v>
      </c>
      <c r="U16" t="s">
        <v>633</v>
      </c>
      <c r="V16" s="42">
        <f t="shared" si="0"/>
        <v>2609702</v>
      </c>
      <c r="X16" s="42">
        <f t="shared" si="1"/>
        <v>2922424.6666666665</v>
      </c>
    </row>
    <row r="17" spans="2:25" x14ac:dyDescent="0.25">
      <c r="B17" s="116">
        <v>44773</v>
      </c>
      <c r="C17" s="17">
        <v>24823</v>
      </c>
      <c r="D17" s="44">
        <v>50</v>
      </c>
      <c r="E17" s="42">
        <v>1241140</v>
      </c>
      <c r="G17" s="116">
        <v>44773</v>
      </c>
      <c r="H17" s="17">
        <v>22830</v>
      </c>
      <c r="I17" s="44">
        <v>25</v>
      </c>
      <c r="J17" s="42">
        <v>570740</v>
      </c>
      <c r="L17" s="116">
        <v>44773</v>
      </c>
      <c r="M17" s="17">
        <v>42820</v>
      </c>
      <c r="N17" s="44">
        <v>15</v>
      </c>
      <c r="O17" s="42">
        <v>642297</v>
      </c>
      <c r="Q17" s="116">
        <v>44773</v>
      </c>
      <c r="R17">
        <v>437</v>
      </c>
      <c r="S17" s="44">
        <v>1</v>
      </c>
      <c r="T17" s="42">
        <v>437</v>
      </c>
      <c r="U17" t="s">
        <v>632</v>
      </c>
      <c r="V17" s="42">
        <f t="shared" si="0"/>
        <v>2454614</v>
      </c>
      <c r="X17" s="42">
        <f t="shared" si="1"/>
        <v>2922424.6666666665</v>
      </c>
      <c r="Y17" s="1">
        <f>X17/W18-1</f>
        <v>0.28055990574952983</v>
      </c>
    </row>
    <row r="18" spans="2:25" x14ac:dyDescent="0.25">
      <c r="B18" s="116">
        <v>44712</v>
      </c>
      <c r="C18" s="17">
        <v>24292</v>
      </c>
      <c r="D18" s="44">
        <v>50</v>
      </c>
      <c r="E18" s="42">
        <v>1214602</v>
      </c>
      <c r="G18" s="116">
        <v>44742</v>
      </c>
      <c r="H18" s="17">
        <v>24065</v>
      </c>
      <c r="I18" s="44">
        <v>25</v>
      </c>
      <c r="J18" s="42">
        <v>601619</v>
      </c>
      <c r="L18" s="116">
        <v>44742</v>
      </c>
      <c r="M18" s="17">
        <v>36399</v>
      </c>
      <c r="N18" s="44">
        <v>15</v>
      </c>
      <c r="O18" s="42">
        <v>545985</v>
      </c>
      <c r="Q18" s="116">
        <v>44742</v>
      </c>
      <c r="R18">
        <v>631</v>
      </c>
      <c r="S18" s="44">
        <v>1</v>
      </c>
      <c r="T18" s="42">
        <v>631</v>
      </c>
      <c r="U18" t="s">
        <v>631</v>
      </c>
      <c r="V18" s="42">
        <f t="shared" si="0"/>
        <v>2362837</v>
      </c>
      <c r="W18" s="42">
        <v>2282146</v>
      </c>
      <c r="Y18" s="1">
        <f>X17/V3-1</f>
        <v>6.1961140002124493E-2</v>
      </c>
    </row>
    <row r="19" spans="2:25" x14ac:dyDescent="0.25">
      <c r="B19" s="116">
        <v>44742</v>
      </c>
      <c r="C19" s="17">
        <v>25337</v>
      </c>
      <c r="D19" s="44">
        <v>50</v>
      </c>
      <c r="E19" s="42">
        <v>1266848</v>
      </c>
      <c r="G19" s="116">
        <v>44712</v>
      </c>
      <c r="H19" s="17">
        <v>18672</v>
      </c>
      <c r="I19" s="44">
        <v>25</v>
      </c>
      <c r="J19" s="42">
        <v>466805</v>
      </c>
      <c r="L19" s="116">
        <v>44712</v>
      </c>
      <c r="M19" s="17">
        <v>43257</v>
      </c>
      <c r="N19" s="44">
        <v>15</v>
      </c>
      <c r="O19" s="42">
        <v>648860</v>
      </c>
      <c r="Q19" s="116">
        <v>44712</v>
      </c>
      <c r="R19" s="17">
        <v>1239</v>
      </c>
      <c r="S19" s="44">
        <v>1</v>
      </c>
      <c r="T19" s="42">
        <v>1239</v>
      </c>
      <c r="U19" t="s">
        <v>630</v>
      </c>
      <c r="V19" s="42">
        <f t="shared" si="0"/>
        <v>2383752</v>
      </c>
      <c r="W19" s="42">
        <v>2361423</v>
      </c>
    </row>
    <row r="20" spans="2:25" x14ac:dyDescent="0.25">
      <c r="B20" s="116">
        <v>44681</v>
      </c>
      <c r="C20" s="17">
        <v>26967</v>
      </c>
      <c r="D20" s="44">
        <v>50</v>
      </c>
      <c r="E20" s="42">
        <v>1348327</v>
      </c>
      <c r="G20" s="116">
        <v>44681</v>
      </c>
      <c r="H20" s="17">
        <v>23522</v>
      </c>
      <c r="I20" s="44">
        <v>25</v>
      </c>
      <c r="J20" s="42">
        <v>588056</v>
      </c>
      <c r="L20" s="116">
        <v>44681</v>
      </c>
      <c r="M20" s="17">
        <v>46635</v>
      </c>
      <c r="N20" s="44">
        <v>15</v>
      </c>
      <c r="O20" s="42">
        <v>699520</v>
      </c>
      <c r="Q20" s="116">
        <v>44681</v>
      </c>
      <c r="R20" s="17">
        <v>1111</v>
      </c>
      <c r="S20" s="44">
        <v>1</v>
      </c>
      <c r="T20" s="42">
        <v>1111</v>
      </c>
      <c r="U20" t="s">
        <v>629</v>
      </c>
      <c r="V20" s="42">
        <f t="shared" si="0"/>
        <v>2637014</v>
      </c>
      <c r="W20" s="42">
        <v>2439956</v>
      </c>
    </row>
    <row r="21" spans="2:25" x14ac:dyDescent="0.25">
      <c r="B21" s="116">
        <v>44651</v>
      </c>
      <c r="C21" s="17">
        <v>28045</v>
      </c>
      <c r="D21" s="44">
        <v>50</v>
      </c>
      <c r="E21" s="42">
        <v>1402231</v>
      </c>
      <c r="G21" s="116">
        <v>44651</v>
      </c>
      <c r="H21" s="17">
        <v>23197</v>
      </c>
      <c r="I21" s="44">
        <v>25</v>
      </c>
      <c r="J21" s="42">
        <v>579924</v>
      </c>
      <c r="L21" s="116">
        <v>44651</v>
      </c>
      <c r="M21" s="17">
        <v>48269</v>
      </c>
      <c r="N21" s="44">
        <v>15</v>
      </c>
      <c r="O21" s="42">
        <v>724028</v>
      </c>
      <c r="Q21" s="116">
        <v>44651</v>
      </c>
      <c r="R21">
        <v>873</v>
      </c>
      <c r="S21" s="44">
        <v>1</v>
      </c>
      <c r="T21" s="42">
        <v>873</v>
      </c>
      <c r="U21" t="s">
        <v>628</v>
      </c>
      <c r="V21" s="42">
        <f t="shared" si="0"/>
        <v>2707056</v>
      </c>
      <c r="W21" s="42">
        <v>2574200</v>
      </c>
    </row>
    <row r="22" spans="2:25" x14ac:dyDescent="0.25">
      <c r="B22" s="116">
        <v>44620</v>
      </c>
      <c r="C22" s="17">
        <v>23750</v>
      </c>
      <c r="D22" s="44">
        <v>50</v>
      </c>
      <c r="E22" s="42">
        <v>1187490</v>
      </c>
      <c r="G22" s="116">
        <v>44620</v>
      </c>
      <c r="H22" s="17">
        <v>19718</v>
      </c>
      <c r="I22" s="44">
        <v>25</v>
      </c>
      <c r="J22" s="42">
        <v>492945</v>
      </c>
      <c r="L22" s="116">
        <v>44620</v>
      </c>
      <c r="M22" s="17">
        <v>40898</v>
      </c>
      <c r="N22" s="44">
        <v>15</v>
      </c>
      <c r="O22" s="42">
        <v>613468</v>
      </c>
      <c r="Q22" s="116">
        <v>44592</v>
      </c>
      <c r="R22">
        <v>749</v>
      </c>
      <c r="S22" s="44">
        <v>1</v>
      </c>
      <c r="T22" s="42">
        <v>749</v>
      </c>
      <c r="U22" t="s">
        <v>627</v>
      </c>
      <c r="V22" s="42">
        <f t="shared" si="0"/>
        <v>2294652</v>
      </c>
      <c r="W22" s="42">
        <v>2203745</v>
      </c>
    </row>
    <row r="23" spans="2:25" x14ac:dyDescent="0.25">
      <c r="B23" s="116">
        <v>44592</v>
      </c>
      <c r="C23" s="17">
        <v>29387</v>
      </c>
      <c r="D23" s="44">
        <v>50</v>
      </c>
      <c r="E23" s="42">
        <v>1469357</v>
      </c>
      <c r="G23" s="116">
        <v>44592</v>
      </c>
      <c r="H23" s="17">
        <v>18863</v>
      </c>
      <c r="I23" s="44">
        <v>25</v>
      </c>
      <c r="J23" s="42">
        <v>471576</v>
      </c>
      <c r="L23" s="116">
        <v>44592</v>
      </c>
      <c r="M23" s="17">
        <v>43359</v>
      </c>
      <c r="N23" s="44">
        <v>15</v>
      </c>
      <c r="O23" s="42">
        <v>650387</v>
      </c>
      <c r="Q23" s="116">
        <v>44620</v>
      </c>
      <c r="R23">
        <v>585</v>
      </c>
      <c r="S23" s="44">
        <v>1</v>
      </c>
      <c r="T23" s="42">
        <v>585</v>
      </c>
      <c r="U23" t="s">
        <v>626</v>
      </c>
      <c r="V23" s="42">
        <f t="shared" si="0"/>
        <v>2591905</v>
      </c>
      <c r="W23" s="42">
        <v>2442303</v>
      </c>
    </row>
    <row r="24" spans="2:25" x14ac:dyDescent="0.25">
      <c r="B24" s="116">
        <v>44561</v>
      </c>
      <c r="C24" s="17">
        <v>28100</v>
      </c>
      <c r="D24" s="44">
        <v>50</v>
      </c>
      <c r="E24" s="42">
        <v>1404992</v>
      </c>
      <c r="G24" s="116">
        <v>44561</v>
      </c>
      <c r="H24" s="17">
        <v>16897</v>
      </c>
      <c r="I24" s="44">
        <v>25</v>
      </c>
      <c r="J24" s="42">
        <v>422429</v>
      </c>
      <c r="L24" s="116">
        <v>44561</v>
      </c>
      <c r="M24" s="17">
        <v>36190</v>
      </c>
      <c r="N24" s="44">
        <v>15</v>
      </c>
      <c r="O24" s="42">
        <v>542853</v>
      </c>
      <c r="Q24" s="116">
        <v>44561</v>
      </c>
      <c r="R24">
        <v>740</v>
      </c>
      <c r="S24" s="44">
        <v>1</v>
      </c>
      <c r="T24" s="42">
        <v>740</v>
      </c>
      <c r="V24" s="42">
        <f t="shared" si="0"/>
        <v>2371014</v>
      </c>
    </row>
    <row r="25" spans="2:25" x14ac:dyDescent="0.25">
      <c r="B25" s="116">
        <v>44530</v>
      </c>
      <c r="C25" s="17">
        <v>27849</v>
      </c>
      <c r="D25" s="44">
        <v>50</v>
      </c>
      <c r="E25" s="42">
        <v>1392474</v>
      </c>
      <c r="G25" s="116">
        <v>44530</v>
      </c>
      <c r="H25" s="17">
        <v>19788</v>
      </c>
      <c r="I25" s="44">
        <v>25</v>
      </c>
      <c r="J25" s="42">
        <v>494694</v>
      </c>
      <c r="L25" s="116">
        <v>44530</v>
      </c>
      <c r="M25" s="17">
        <v>38875</v>
      </c>
      <c r="N25" s="44">
        <v>15</v>
      </c>
      <c r="O25" s="42">
        <v>583123</v>
      </c>
      <c r="Q25" s="116">
        <v>44530</v>
      </c>
      <c r="R25">
        <v>543</v>
      </c>
      <c r="S25" s="44">
        <v>1</v>
      </c>
      <c r="T25" s="42">
        <v>543</v>
      </c>
      <c r="V25" s="42">
        <f t="shared" si="0"/>
        <v>2470834</v>
      </c>
    </row>
    <row r="26" spans="2:25" x14ac:dyDescent="0.25">
      <c r="B26" s="116">
        <v>44500</v>
      </c>
      <c r="C26" s="17">
        <v>27865</v>
      </c>
      <c r="D26" s="44">
        <v>50</v>
      </c>
      <c r="E26" s="42">
        <v>1393262</v>
      </c>
      <c r="G26" s="116">
        <v>44500</v>
      </c>
      <c r="H26" s="17">
        <v>18221</v>
      </c>
      <c r="I26" s="44">
        <v>25</v>
      </c>
      <c r="J26" s="42">
        <v>455526</v>
      </c>
      <c r="L26" s="116">
        <v>44500</v>
      </c>
      <c r="M26" s="17">
        <v>34345</v>
      </c>
      <c r="N26" s="44">
        <v>15</v>
      </c>
      <c r="O26" s="42">
        <v>515172</v>
      </c>
      <c r="Q26" s="116">
        <v>44500</v>
      </c>
      <c r="R26">
        <v>397</v>
      </c>
      <c r="S26" s="44">
        <v>1</v>
      </c>
      <c r="T26" s="42">
        <v>397</v>
      </c>
      <c r="V26" s="42">
        <f t="shared" si="0"/>
        <v>2364357</v>
      </c>
    </row>
    <row r="27" spans="2:25" x14ac:dyDescent="0.25">
      <c r="B27" s="116">
        <v>44469</v>
      </c>
      <c r="C27" s="17">
        <v>29677</v>
      </c>
      <c r="D27" s="44">
        <v>50</v>
      </c>
      <c r="E27" s="42">
        <v>1483868</v>
      </c>
      <c r="G27" s="116">
        <v>44469</v>
      </c>
      <c r="H27" s="17">
        <v>19018</v>
      </c>
      <c r="I27" s="44">
        <v>25</v>
      </c>
      <c r="J27" s="42">
        <v>475451</v>
      </c>
      <c r="L27" s="116">
        <v>44469</v>
      </c>
      <c r="M27" s="17">
        <v>34974</v>
      </c>
      <c r="N27" s="44">
        <v>15</v>
      </c>
      <c r="O27" s="42">
        <v>524616</v>
      </c>
      <c r="Q27" s="116">
        <v>44469</v>
      </c>
      <c r="R27">
        <v>323</v>
      </c>
      <c r="S27" s="44">
        <v>1</v>
      </c>
      <c r="T27" s="42">
        <v>323</v>
      </c>
      <c r="V27" s="42">
        <f t="shared" si="0"/>
        <v>2484258</v>
      </c>
    </row>
    <row r="28" spans="2:25" x14ac:dyDescent="0.25">
      <c r="B28" s="116">
        <v>44439</v>
      </c>
      <c r="C28" s="17">
        <v>29354</v>
      </c>
      <c r="D28" s="44">
        <v>50</v>
      </c>
      <c r="E28" s="42">
        <v>1467675</v>
      </c>
      <c r="G28" s="116">
        <v>44439</v>
      </c>
      <c r="H28" s="17">
        <v>19665</v>
      </c>
      <c r="I28" s="44">
        <v>25</v>
      </c>
      <c r="J28" s="42">
        <v>491624</v>
      </c>
      <c r="L28" s="116">
        <v>44439</v>
      </c>
      <c r="M28" s="17">
        <v>32316</v>
      </c>
      <c r="N28" s="44">
        <v>15</v>
      </c>
      <c r="O28" s="42">
        <v>484744</v>
      </c>
      <c r="Q28" s="116">
        <v>44439</v>
      </c>
      <c r="R28">
        <v>381</v>
      </c>
      <c r="S28" s="44">
        <v>1</v>
      </c>
      <c r="T28" s="42">
        <v>381</v>
      </c>
      <c r="V28" s="42">
        <f t="shared" si="0"/>
        <v>2444424</v>
      </c>
    </row>
    <row r="29" spans="2:25" x14ac:dyDescent="0.25">
      <c r="B29" s="116">
        <v>44408</v>
      </c>
      <c r="C29" s="17">
        <v>29045</v>
      </c>
      <c r="D29" s="44">
        <v>50</v>
      </c>
      <c r="E29" s="42">
        <v>1452233</v>
      </c>
      <c r="G29" s="116">
        <v>44408</v>
      </c>
      <c r="H29" s="17">
        <v>17388</v>
      </c>
      <c r="I29" s="44">
        <v>25</v>
      </c>
      <c r="J29" s="42">
        <v>434700</v>
      </c>
      <c r="L29" s="116">
        <v>44408</v>
      </c>
      <c r="M29" s="17">
        <v>35744</v>
      </c>
      <c r="N29" s="44">
        <v>15</v>
      </c>
      <c r="O29" s="42">
        <v>536166</v>
      </c>
      <c r="Q29" s="116">
        <v>44408</v>
      </c>
      <c r="R29">
        <v>590</v>
      </c>
      <c r="S29" s="44">
        <v>1</v>
      </c>
      <c r="T29" s="42">
        <v>590</v>
      </c>
      <c r="V29" s="42">
        <f t="shared" si="0"/>
        <v>2423689</v>
      </c>
    </row>
    <row r="30" spans="2:25" x14ac:dyDescent="0.25">
      <c r="B30" s="116">
        <v>44377</v>
      </c>
      <c r="C30" s="17">
        <v>29114</v>
      </c>
      <c r="D30" s="44">
        <v>50</v>
      </c>
      <c r="E30" s="42">
        <v>1455721</v>
      </c>
      <c r="G30" s="116">
        <v>44377</v>
      </c>
      <c r="H30" s="17">
        <v>16126</v>
      </c>
      <c r="I30" s="44">
        <v>25</v>
      </c>
      <c r="J30" s="42">
        <v>403151</v>
      </c>
      <c r="L30" s="116">
        <v>44377</v>
      </c>
      <c r="M30" s="17">
        <v>31042</v>
      </c>
      <c r="N30" s="44">
        <v>15</v>
      </c>
      <c r="O30" s="42">
        <v>465628</v>
      </c>
      <c r="Q30" s="116">
        <v>44377</v>
      </c>
      <c r="R30">
        <v>806</v>
      </c>
      <c r="S30" s="44">
        <v>1</v>
      </c>
      <c r="T30" s="42">
        <v>806</v>
      </c>
      <c r="V30" s="42">
        <f t="shared" si="0"/>
        <v>2325306</v>
      </c>
    </row>
    <row r="31" spans="2:25" x14ac:dyDescent="0.25">
      <c r="B31" s="116">
        <v>44347</v>
      </c>
      <c r="C31" s="17">
        <v>29300</v>
      </c>
      <c r="D31" s="44">
        <v>50</v>
      </c>
      <c r="E31" s="42">
        <v>1465007</v>
      </c>
      <c r="G31" s="116">
        <v>44347</v>
      </c>
      <c r="H31" s="17">
        <v>15622</v>
      </c>
      <c r="I31" s="44">
        <v>25</v>
      </c>
      <c r="J31" s="42">
        <v>390548</v>
      </c>
      <c r="L31" s="116">
        <v>44347</v>
      </c>
      <c r="M31" s="17">
        <v>34938</v>
      </c>
      <c r="N31" s="44">
        <v>15</v>
      </c>
      <c r="O31" s="42">
        <v>524063</v>
      </c>
      <c r="Q31" s="116">
        <v>44347</v>
      </c>
      <c r="R31">
        <v>967</v>
      </c>
      <c r="S31" s="44">
        <v>1</v>
      </c>
      <c r="T31" s="42">
        <v>967</v>
      </c>
      <c r="V31" s="42">
        <f t="shared" si="0"/>
        <v>2380585</v>
      </c>
    </row>
    <row r="32" spans="2:25" x14ac:dyDescent="0.25">
      <c r="B32" s="116">
        <v>44316</v>
      </c>
      <c r="C32" s="17">
        <v>35095</v>
      </c>
      <c r="D32" s="44">
        <v>50</v>
      </c>
      <c r="E32" s="42">
        <v>1754733</v>
      </c>
      <c r="G32" s="116">
        <v>44316</v>
      </c>
      <c r="H32" s="17">
        <v>19523</v>
      </c>
      <c r="I32" s="44">
        <v>25</v>
      </c>
      <c r="J32" s="42">
        <v>488072</v>
      </c>
      <c r="L32" s="116">
        <v>44316</v>
      </c>
      <c r="M32" s="17">
        <v>33884</v>
      </c>
      <c r="N32" s="44">
        <v>15</v>
      </c>
      <c r="O32" s="42">
        <v>508259</v>
      </c>
      <c r="Q32" s="116">
        <v>44316</v>
      </c>
      <c r="R32">
        <v>849</v>
      </c>
      <c r="S32" s="44">
        <v>1</v>
      </c>
      <c r="T32" s="42">
        <v>849</v>
      </c>
      <c r="V32" s="42">
        <f t="shared" si="0"/>
        <v>2751913</v>
      </c>
    </row>
    <row r="33" spans="2:22" x14ac:dyDescent="0.25">
      <c r="B33" s="116">
        <v>44286</v>
      </c>
      <c r="C33" s="17">
        <v>32198</v>
      </c>
      <c r="D33" s="44">
        <v>50</v>
      </c>
      <c r="E33" s="42">
        <v>1609885</v>
      </c>
      <c r="G33" s="116">
        <v>44286</v>
      </c>
      <c r="H33" s="17">
        <v>15909</v>
      </c>
      <c r="I33" s="44">
        <v>25</v>
      </c>
      <c r="J33" s="42">
        <v>397733</v>
      </c>
      <c r="L33" s="116">
        <v>44286</v>
      </c>
      <c r="M33" s="17">
        <v>34620</v>
      </c>
      <c r="N33" s="44">
        <v>15</v>
      </c>
      <c r="O33" s="42">
        <v>519306</v>
      </c>
      <c r="Q33" s="116">
        <v>44286</v>
      </c>
      <c r="R33">
        <v>835</v>
      </c>
      <c r="S33" s="44">
        <v>1</v>
      </c>
      <c r="T33" s="42">
        <v>835</v>
      </c>
      <c r="V33" s="42">
        <f t="shared" si="0"/>
        <v>2527759</v>
      </c>
    </row>
    <row r="34" spans="2:22" x14ac:dyDescent="0.25">
      <c r="B34" s="116">
        <v>44255</v>
      </c>
      <c r="C34" s="17">
        <v>28909</v>
      </c>
      <c r="D34" s="44">
        <v>50</v>
      </c>
      <c r="E34" s="42">
        <v>1445446</v>
      </c>
      <c r="G34" s="116">
        <v>44255</v>
      </c>
      <c r="H34" s="17">
        <v>15622</v>
      </c>
      <c r="I34" s="44">
        <v>25</v>
      </c>
      <c r="J34" s="42">
        <v>390544</v>
      </c>
      <c r="L34" s="116">
        <v>44255</v>
      </c>
      <c r="M34" s="17">
        <v>28271</v>
      </c>
      <c r="N34" s="44">
        <v>15</v>
      </c>
      <c r="O34" s="42">
        <v>424070</v>
      </c>
      <c r="Q34" s="116">
        <v>44255</v>
      </c>
      <c r="R34">
        <v>416</v>
      </c>
      <c r="S34" s="44">
        <v>1</v>
      </c>
      <c r="T34" s="42">
        <v>416</v>
      </c>
      <c r="V34" s="42">
        <f t="shared" si="0"/>
        <v>2260476</v>
      </c>
    </row>
    <row r="35" spans="2:22" x14ac:dyDescent="0.25">
      <c r="B35" s="116">
        <v>44227</v>
      </c>
      <c r="C35" s="17">
        <v>35553</v>
      </c>
      <c r="D35" s="44">
        <v>50</v>
      </c>
      <c r="E35" s="42">
        <v>1777662</v>
      </c>
      <c r="G35" s="116">
        <v>44227</v>
      </c>
      <c r="H35" s="17">
        <v>13604</v>
      </c>
      <c r="I35" s="44">
        <v>25</v>
      </c>
      <c r="J35" s="42">
        <v>340102</v>
      </c>
      <c r="L35" s="116">
        <v>44227</v>
      </c>
      <c r="M35" s="17">
        <v>37207</v>
      </c>
      <c r="N35" s="44">
        <v>15</v>
      </c>
      <c r="O35" s="42">
        <v>558098</v>
      </c>
      <c r="Q35" s="116">
        <v>44227</v>
      </c>
      <c r="R35">
        <v>574</v>
      </c>
      <c r="S35" s="44">
        <v>1</v>
      </c>
      <c r="T35" s="42">
        <v>574</v>
      </c>
      <c r="V35" s="42">
        <f t="shared" si="0"/>
        <v>2676436</v>
      </c>
    </row>
    <row r="36" spans="2:22" x14ac:dyDescent="0.25">
      <c r="B36" s="116">
        <v>44196</v>
      </c>
      <c r="C36" s="17">
        <v>30564</v>
      </c>
      <c r="D36" s="44">
        <v>50</v>
      </c>
      <c r="E36" s="42">
        <v>1528177</v>
      </c>
      <c r="G36" s="116">
        <v>44196</v>
      </c>
      <c r="H36" s="17">
        <v>11303</v>
      </c>
      <c r="I36" s="44">
        <v>25</v>
      </c>
      <c r="J36" s="42">
        <v>282565</v>
      </c>
      <c r="L36" s="116">
        <v>44196</v>
      </c>
      <c r="M36" s="17">
        <v>29744</v>
      </c>
      <c r="N36" s="44">
        <v>15</v>
      </c>
      <c r="O36" s="42">
        <v>446165</v>
      </c>
      <c r="Q36" s="116">
        <v>44196</v>
      </c>
      <c r="R36">
        <v>639</v>
      </c>
      <c r="S36" s="44">
        <v>1</v>
      </c>
      <c r="T36" s="42">
        <v>639</v>
      </c>
      <c r="V36" s="42">
        <f t="shared" si="0"/>
        <v>2257546</v>
      </c>
    </row>
    <row r="37" spans="2:22" x14ac:dyDescent="0.25">
      <c r="B37" s="116">
        <v>44165</v>
      </c>
      <c r="C37" s="17">
        <v>26826</v>
      </c>
      <c r="D37" s="44">
        <v>50</v>
      </c>
      <c r="E37" s="42">
        <v>1341280</v>
      </c>
      <c r="G37" s="116">
        <v>44165</v>
      </c>
      <c r="H37" s="17">
        <v>12280</v>
      </c>
      <c r="I37" s="44">
        <v>25</v>
      </c>
      <c r="J37" s="42">
        <v>306991</v>
      </c>
      <c r="L37" s="116">
        <v>44165</v>
      </c>
      <c r="M37" s="17">
        <v>30673</v>
      </c>
      <c r="N37" s="44">
        <v>15</v>
      </c>
      <c r="O37" s="42">
        <v>460095</v>
      </c>
      <c r="Q37" s="116">
        <v>44165</v>
      </c>
      <c r="R37">
        <v>467</v>
      </c>
      <c r="S37" s="44">
        <v>1</v>
      </c>
      <c r="T37" s="42">
        <v>467</v>
      </c>
      <c r="V37" s="42">
        <f t="shared" si="0"/>
        <v>2108833</v>
      </c>
    </row>
    <row r="38" spans="2:22" x14ac:dyDescent="0.25">
      <c r="B38" s="116">
        <v>44135</v>
      </c>
      <c r="C38" s="17">
        <v>33487</v>
      </c>
      <c r="D38" s="44">
        <v>50</v>
      </c>
      <c r="E38" s="42">
        <v>1674355</v>
      </c>
      <c r="G38" s="116">
        <v>44135</v>
      </c>
      <c r="H38" s="17">
        <v>15064</v>
      </c>
      <c r="I38" s="44">
        <v>25</v>
      </c>
      <c r="J38" s="42">
        <v>376590</v>
      </c>
      <c r="L38" s="116">
        <v>44135</v>
      </c>
      <c r="M38" s="17">
        <v>35726</v>
      </c>
      <c r="N38" s="44">
        <v>15</v>
      </c>
      <c r="O38" s="42">
        <v>535892</v>
      </c>
      <c r="Q38" s="116">
        <v>44135</v>
      </c>
      <c r="R38">
        <v>662</v>
      </c>
      <c r="S38" s="44">
        <v>1</v>
      </c>
      <c r="T38" s="42">
        <v>662</v>
      </c>
      <c r="V38" s="42">
        <f t="shared" si="0"/>
        <v>2587499</v>
      </c>
    </row>
    <row r="39" spans="2:22" x14ac:dyDescent="0.25">
      <c r="B39" s="116">
        <v>44074</v>
      </c>
      <c r="C39" s="17">
        <v>33478</v>
      </c>
      <c r="D39" s="44">
        <v>50</v>
      </c>
      <c r="E39" s="42">
        <v>1673911</v>
      </c>
      <c r="G39" s="116">
        <v>44104</v>
      </c>
      <c r="H39" s="17">
        <v>12384</v>
      </c>
      <c r="I39" s="44">
        <v>25</v>
      </c>
      <c r="J39" s="42">
        <v>309606</v>
      </c>
      <c r="L39" s="116">
        <v>44104</v>
      </c>
      <c r="M39" s="17">
        <v>30708</v>
      </c>
      <c r="N39" s="44">
        <v>15</v>
      </c>
      <c r="O39" s="42">
        <v>460627</v>
      </c>
      <c r="Q39" s="116">
        <v>44104</v>
      </c>
      <c r="R39">
        <v>724</v>
      </c>
      <c r="S39" s="44">
        <v>1</v>
      </c>
      <c r="T39" s="42">
        <v>724</v>
      </c>
      <c r="V39" s="42">
        <f t="shared" si="0"/>
        <v>2444868</v>
      </c>
    </row>
    <row r="40" spans="2:22" x14ac:dyDescent="0.25">
      <c r="B40" s="116">
        <v>44104</v>
      </c>
      <c r="C40" s="17">
        <v>31222</v>
      </c>
      <c r="D40" s="44">
        <v>50</v>
      </c>
      <c r="E40" s="42">
        <v>1561117</v>
      </c>
      <c r="G40" s="116">
        <v>44074</v>
      </c>
      <c r="H40" s="17">
        <v>14591</v>
      </c>
      <c r="I40" s="44">
        <v>25</v>
      </c>
      <c r="J40" s="42">
        <v>364765</v>
      </c>
      <c r="L40" s="116">
        <v>44074</v>
      </c>
      <c r="M40" s="17">
        <v>27877</v>
      </c>
      <c r="N40" s="44">
        <v>15</v>
      </c>
      <c r="O40" s="42">
        <v>418159</v>
      </c>
      <c r="Q40" s="116">
        <v>44074</v>
      </c>
      <c r="R40">
        <v>658</v>
      </c>
      <c r="S40" s="44">
        <v>1</v>
      </c>
      <c r="T40" s="42">
        <v>658</v>
      </c>
      <c r="V40" s="42">
        <f t="shared" si="0"/>
        <v>2344699</v>
      </c>
    </row>
    <row r="41" spans="2:22" x14ac:dyDescent="0.25">
      <c r="B41" s="116">
        <v>44043</v>
      </c>
      <c r="C41" s="17">
        <v>35541</v>
      </c>
      <c r="D41" s="44">
        <v>50</v>
      </c>
      <c r="E41" s="42">
        <v>1777039</v>
      </c>
      <c r="G41" s="116">
        <v>44043</v>
      </c>
      <c r="H41" s="17">
        <v>14027</v>
      </c>
      <c r="I41" s="44">
        <v>25</v>
      </c>
      <c r="J41" s="42">
        <v>350673</v>
      </c>
      <c r="L41" s="116">
        <v>44043</v>
      </c>
      <c r="M41" s="17">
        <v>32636</v>
      </c>
      <c r="N41" s="44">
        <v>15</v>
      </c>
      <c r="O41" s="42">
        <v>489545</v>
      </c>
      <c r="Q41" s="116">
        <v>44043</v>
      </c>
      <c r="R41">
        <v>721</v>
      </c>
      <c r="S41" s="44">
        <v>1</v>
      </c>
      <c r="T41" s="42">
        <v>721</v>
      </c>
      <c r="V41" s="42">
        <f t="shared" si="0"/>
        <v>2617978</v>
      </c>
    </row>
    <row r="42" spans="2:22" x14ac:dyDescent="0.25">
      <c r="B42" s="116">
        <v>44012</v>
      </c>
      <c r="C42" s="17">
        <v>34459</v>
      </c>
      <c r="D42" s="44">
        <v>50</v>
      </c>
      <c r="E42" s="42">
        <v>1722968</v>
      </c>
      <c r="G42" s="116">
        <v>44012</v>
      </c>
      <c r="H42" s="17">
        <v>13911</v>
      </c>
      <c r="I42" s="44">
        <v>25</v>
      </c>
      <c r="J42" s="42">
        <v>347764</v>
      </c>
      <c r="L42" s="116">
        <v>44012</v>
      </c>
      <c r="M42" s="17">
        <v>27742</v>
      </c>
      <c r="N42" s="44">
        <v>15</v>
      </c>
      <c r="O42" s="42">
        <v>416135</v>
      </c>
      <c r="Q42" s="116">
        <v>44012</v>
      </c>
      <c r="R42" s="17">
        <v>1008</v>
      </c>
      <c r="S42" s="44">
        <v>1</v>
      </c>
      <c r="T42" s="42">
        <v>1008</v>
      </c>
      <c r="V42" s="42">
        <f t="shared" si="0"/>
        <v>2487875</v>
      </c>
    </row>
    <row r="43" spans="2:22" x14ac:dyDescent="0.25">
      <c r="B43" s="116">
        <v>43982</v>
      </c>
      <c r="C43" s="17">
        <v>34281</v>
      </c>
      <c r="D43" s="44">
        <v>50</v>
      </c>
      <c r="E43" s="42">
        <v>1714072</v>
      </c>
      <c r="G43" s="116">
        <v>43982</v>
      </c>
      <c r="H43" s="17">
        <v>10120</v>
      </c>
      <c r="I43" s="44">
        <v>25</v>
      </c>
      <c r="J43" s="42">
        <v>253005</v>
      </c>
      <c r="L43" s="116">
        <v>43982</v>
      </c>
      <c r="M43" s="17">
        <v>28710</v>
      </c>
      <c r="N43" s="44">
        <v>15</v>
      </c>
      <c r="O43" s="42">
        <v>430655</v>
      </c>
      <c r="Q43" s="116">
        <v>43982</v>
      </c>
      <c r="R43" s="17">
        <v>1153</v>
      </c>
      <c r="S43" s="44">
        <v>1</v>
      </c>
      <c r="T43" s="42">
        <v>1153</v>
      </c>
      <c r="V43" s="42">
        <f t="shared" si="0"/>
        <v>2398885</v>
      </c>
    </row>
    <row r="44" spans="2:22" x14ac:dyDescent="0.25">
      <c r="B44" s="116">
        <v>43951</v>
      </c>
      <c r="C44" s="17">
        <v>30887</v>
      </c>
      <c r="D44" s="44">
        <v>50</v>
      </c>
      <c r="E44" s="42">
        <v>1544357</v>
      </c>
      <c r="G44" s="116">
        <v>43951</v>
      </c>
      <c r="H44" s="17">
        <v>11247</v>
      </c>
      <c r="I44" s="44">
        <v>25</v>
      </c>
      <c r="J44" s="42">
        <v>281179</v>
      </c>
      <c r="L44" s="116">
        <v>43951</v>
      </c>
      <c r="M44" s="17">
        <v>27641</v>
      </c>
      <c r="N44" s="44">
        <v>15</v>
      </c>
      <c r="O44" s="42">
        <v>414620</v>
      </c>
      <c r="Q44" s="116">
        <v>43951</v>
      </c>
      <c r="R44">
        <v>617</v>
      </c>
      <c r="S44" s="44">
        <v>1</v>
      </c>
      <c r="T44" s="42">
        <v>617</v>
      </c>
      <c r="V44" s="42">
        <f t="shared" si="0"/>
        <v>2240773</v>
      </c>
    </row>
    <row r="45" spans="2:22" x14ac:dyDescent="0.25">
      <c r="B45" s="116">
        <v>43921</v>
      </c>
      <c r="C45" s="17">
        <v>27869</v>
      </c>
      <c r="D45" s="44">
        <v>50</v>
      </c>
      <c r="E45" s="42">
        <v>1393439</v>
      </c>
      <c r="G45" s="116">
        <v>43921</v>
      </c>
      <c r="H45" s="17">
        <v>10808</v>
      </c>
      <c r="I45" s="44">
        <v>25</v>
      </c>
      <c r="J45" s="42">
        <v>270205</v>
      </c>
      <c r="L45" s="116">
        <v>43921</v>
      </c>
      <c r="M45" s="17">
        <v>21738</v>
      </c>
      <c r="N45" s="44">
        <v>15</v>
      </c>
      <c r="O45" s="42">
        <v>326065</v>
      </c>
      <c r="Q45" s="116">
        <v>43921</v>
      </c>
      <c r="R45">
        <v>572</v>
      </c>
      <c r="S45" s="44">
        <v>1</v>
      </c>
      <c r="T45" s="42">
        <v>572</v>
      </c>
      <c r="V45" s="42">
        <f t="shared" si="0"/>
        <v>1990281</v>
      </c>
    </row>
    <row r="46" spans="2:22" x14ac:dyDescent="0.25">
      <c r="B46" s="116">
        <v>43890</v>
      </c>
      <c r="C46" s="17">
        <v>25465</v>
      </c>
      <c r="D46" s="44">
        <v>50</v>
      </c>
      <c r="E46" s="42">
        <v>1273255</v>
      </c>
      <c r="G46" s="116">
        <v>43890</v>
      </c>
      <c r="H46" s="17">
        <v>8129</v>
      </c>
      <c r="I46" s="44">
        <v>25</v>
      </c>
      <c r="J46" s="42">
        <v>203224</v>
      </c>
      <c r="L46" s="116">
        <v>43890</v>
      </c>
      <c r="M46" s="17">
        <v>20502</v>
      </c>
      <c r="N46" s="44">
        <v>15</v>
      </c>
      <c r="O46" s="42">
        <v>307526</v>
      </c>
      <c r="Q46" s="116">
        <v>43890</v>
      </c>
      <c r="R46">
        <v>260</v>
      </c>
      <c r="S46" s="44">
        <v>1</v>
      </c>
      <c r="T46" s="42">
        <v>260</v>
      </c>
      <c r="V46" s="42">
        <f t="shared" si="0"/>
        <v>1784265</v>
      </c>
    </row>
    <row r="47" spans="2:22" x14ac:dyDescent="0.25">
      <c r="B47" s="116">
        <v>43861</v>
      </c>
      <c r="C47" s="17">
        <v>28816</v>
      </c>
      <c r="D47" s="44">
        <v>50</v>
      </c>
      <c r="E47" s="42">
        <v>1440778</v>
      </c>
      <c r="G47" s="116">
        <v>43861</v>
      </c>
      <c r="H47" s="17">
        <v>10873</v>
      </c>
      <c r="I47" s="44">
        <v>25</v>
      </c>
      <c r="J47" s="42">
        <v>271826</v>
      </c>
      <c r="L47" s="116">
        <v>43861</v>
      </c>
      <c r="M47" s="17">
        <v>24686</v>
      </c>
      <c r="N47" s="44">
        <v>15</v>
      </c>
      <c r="O47" s="42">
        <v>370294</v>
      </c>
      <c r="Q47" s="116">
        <v>43861</v>
      </c>
      <c r="R47">
        <v>649</v>
      </c>
      <c r="S47" s="44">
        <v>1</v>
      </c>
      <c r="T47" s="42">
        <v>649</v>
      </c>
      <c r="V47" s="42">
        <f t="shared" si="0"/>
        <v>2083547</v>
      </c>
    </row>
    <row r="48" spans="2:22" x14ac:dyDescent="0.25">
      <c r="B48" s="116">
        <v>43830</v>
      </c>
      <c r="C48" s="17">
        <v>26104</v>
      </c>
      <c r="D48" s="44">
        <v>50</v>
      </c>
      <c r="E48" s="42">
        <v>1305183</v>
      </c>
      <c r="G48" s="116">
        <v>43830</v>
      </c>
      <c r="H48" s="17">
        <v>8593</v>
      </c>
      <c r="I48" s="44">
        <v>25</v>
      </c>
      <c r="J48" s="42">
        <v>214825</v>
      </c>
      <c r="L48" s="116">
        <v>43830</v>
      </c>
      <c r="M48" s="17">
        <v>21761</v>
      </c>
      <c r="N48" s="44">
        <v>15</v>
      </c>
      <c r="O48" s="42">
        <v>326418</v>
      </c>
      <c r="Q48" s="116">
        <v>43830</v>
      </c>
      <c r="R48">
        <v>474</v>
      </c>
      <c r="S48" s="44">
        <v>1</v>
      </c>
      <c r="T48" s="42">
        <v>474</v>
      </c>
      <c r="V48" s="42">
        <f t="shared" si="0"/>
        <v>1846900</v>
      </c>
    </row>
    <row r="49" spans="2:22" x14ac:dyDescent="0.25">
      <c r="B49" s="116">
        <v>43799</v>
      </c>
      <c r="C49" s="17">
        <v>27888</v>
      </c>
      <c r="D49" s="44">
        <v>50</v>
      </c>
      <c r="E49" s="42">
        <v>1394413</v>
      </c>
      <c r="G49" s="116">
        <v>43799</v>
      </c>
      <c r="H49" s="17">
        <v>8081</v>
      </c>
      <c r="I49" s="44">
        <v>25</v>
      </c>
      <c r="J49" s="42">
        <v>202026</v>
      </c>
      <c r="L49" s="116">
        <v>43799</v>
      </c>
      <c r="M49" s="17">
        <v>20266</v>
      </c>
      <c r="N49" s="44">
        <v>15</v>
      </c>
      <c r="O49" s="42">
        <v>303994</v>
      </c>
      <c r="Q49" s="116">
        <v>43799</v>
      </c>
      <c r="R49">
        <v>674</v>
      </c>
      <c r="S49" s="44">
        <v>1</v>
      </c>
      <c r="T49" s="42">
        <v>674</v>
      </c>
      <c r="V49" s="42">
        <f t="shared" si="0"/>
        <v>1901107</v>
      </c>
    </row>
    <row r="50" spans="2:22" x14ac:dyDescent="0.25">
      <c r="B50" s="116">
        <v>43769</v>
      </c>
      <c r="C50" s="17">
        <v>28354</v>
      </c>
      <c r="D50" s="44">
        <v>50</v>
      </c>
      <c r="E50" s="42">
        <v>1417721</v>
      </c>
      <c r="G50" s="116">
        <v>43769</v>
      </c>
      <c r="H50" s="17">
        <v>10720</v>
      </c>
      <c r="I50" s="44">
        <v>25</v>
      </c>
      <c r="J50" s="42">
        <v>267993</v>
      </c>
      <c r="L50" s="116">
        <v>43769</v>
      </c>
      <c r="M50" s="17">
        <v>24904</v>
      </c>
      <c r="N50" s="44">
        <v>15</v>
      </c>
      <c r="O50" s="42">
        <v>373558</v>
      </c>
      <c r="Q50" s="116">
        <v>43769</v>
      </c>
      <c r="R50">
        <v>784</v>
      </c>
      <c r="S50" s="44">
        <v>1</v>
      </c>
      <c r="T50" s="42">
        <v>784</v>
      </c>
      <c r="V50" s="42">
        <f t="shared" si="0"/>
        <v>2060056</v>
      </c>
    </row>
    <row r="51" spans="2:22" x14ac:dyDescent="0.25">
      <c r="B51" s="116">
        <v>43738</v>
      </c>
      <c r="C51" s="17">
        <v>26353</v>
      </c>
      <c r="D51" s="44">
        <v>50</v>
      </c>
      <c r="E51" s="42">
        <v>1317653</v>
      </c>
      <c r="G51" s="116">
        <v>43738</v>
      </c>
      <c r="H51" s="17">
        <v>10755</v>
      </c>
      <c r="I51" s="44">
        <v>25</v>
      </c>
      <c r="J51" s="42">
        <v>268871</v>
      </c>
      <c r="L51" s="116">
        <v>43738</v>
      </c>
      <c r="M51" s="17">
        <v>23260</v>
      </c>
      <c r="N51" s="44">
        <v>15</v>
      </c>
      <c r="O51" s="42">
        <v>348898</v>
      </c>
      <c r="Q51" s="116">
        <v>43738</v>
      </c>
      <c r="R51">
        <v>682</v>
      </c>
      <c r="S51" s="44">
        <v>1</v>
      </c>
      <c r="T51" s="42">
        <v>682</v>
      </c>
      <c r="V51" s="42">
        <f t="shared" si="0"/>
        <v>1936104</v>
      </c>
    </row>
    <row r="52" spans="2:22" x14ac:dyDescent="0.25">
      <c r="B52" s="116">
        <v>43708</v>
      </c>
      <c r="C52" s="17">
        <v>26672</v>
      </c>
      <c r="D52" s="44">
        <v>50</v>
      </c>
      <c r="E52" s="42">
        <v>1333612</v>
      </c>
      <c r="G52" s="116">
        <v>43708</v>
      </c>
      <c r="H52" s="17">
        <v>11136</v>
      </c>
      <c r="I52" s="44">
        <v>25</v>
      </c>
      <c r="J52" s="42">
        <v>278403</v>
      </c>
      <c r="L52" s="116">
        <v>43708</v>
      </c>
      <c r="M52" s="17">
        <v>25241</v>
      </c>
      <c r="N52" s="44">
        <v>15</v>
      </c>
      <c r="O52" s="42">
        <v>378616</v>
      </c>
      <c r="Q52" s="116">
        <v>43708</v>
      </c>
      <c r="R52">
        <v>704</v>
      </c>
      <c r="S52" s="44">
        <v>1</v>
      </c>
      <c r="T52" s="42">
        <v>704</v>
      </c>
      <c r="V52" s="42">
        <f t="shared" si="0"/>
        <v>1991335</v>
      </c>
    </row>
    <row r="53" spans="2:22" x14ac:dyDescent="0.25">
      <c r="B53" s="116">
        <v>43677</v>
      </c>
      <c r="C53" s="17">
        <v>25800</v>
      </c>
      <c r="D53" s="44">
        <v>50</v>
      </c>
      <c r="E53" s="42">
        <v>1289996</v>
      </c>
      <c r="G53" s="116">
        <v>43677</v>
      </c>
      <c r="H53" s="17">
        <v>10999</v>
      </c>
      <c r="I53" s="44">
        <v>25</v>
      </c>
      <c r="J53" s="42">
        <v>274972</v>
      </c>
      <c r="L53" s="116">
        <v>43677</v>
      </c>
      <c r="M53" s="17">
        <v>22833</v>
      </c>
      <c r="N53" s="44">
        <v>15</v>
      </c>
      <c r="O53" s="42">
        <v>342500</v>
      </c>
      <c r="Q53" s="116">
        <v>43677</v>
      </c>
      <c r="R53">
        <v>804</v>
      </c>
      <c r="S53" s="44">
        <v>1</v>
      </c>
      <c r="T53" s="42">
        <v>804</v>
      </c>
      <c r="V53" s="42">
        <f t="shared" si="0"/>
        <v>1908272</v>
      </c>
    </row>
    <row r="54" spans="2:22" x14ac:dyDescent="0.25">
      <c r="B54" s="116">
        <v>43646</v>
      </c>
      <c r="C54" s="17">
        <v>24330</v>
      </c>
      <c r="D54" s="44">
        <v>50</v>
      </c>
      <c r="E54" s="42">
        <v>1216500</v>
      </c>
      <c r="G54" s="116">
        <v>43646</v>
      </c>
      <c r="H54" s="17">
        <v>8806</v>
      </c>
      <c r="I54" s="44">
        <v>25</v>
      </c>
      <c r="J54" s="42">
        <v>220143</v>
      </c>
      <c r="L54" s="116">
        <v>43646</v>
      </c>
      <c r="M54" s="17">
        <v>23304</v>
      </c>
      <c r="N54" s="44">
        <v>15</v>
      </c>
      <c r="O54" s="42">
        <v>349557</v>
      </c>
      <c r="Q54" s="116">
        <v>43646</v>
      </c>
      <c r="R54" s="17">
        <v>1320</v>
      </c>
      <c r="S54" s="44">
        <v>1</v>
      </c>
      <c r="T54" s="42">
        <v>1320</v>
      </c>
      <c r="V54" s="42">
        <f t="shared" si="0"/>
        <v>1787520</v>
      </c>
    </row>
    <row r="55" spans="2:22" x14ac:dyDescent="0.25">
      <c r="B55" s="116">
        <v>43616</v>
      </c>
      <c r="C55" s="17">
        <v>23181</v>
      </c>
      <c r="D55" s="44">
        <v>50</v>
      </c>
      <c r="E55" s="42">
        <v>1159041</v>
      </c>
      <c r="G55" s="116">
        <v>43616</v>
      </c>
      <c r="H55" s="17">
        <v>8201</v>
      </c>
      <c r="I55" s="44">
        <v>25</v>
      </c>
      <c r="J55" s="42">
        <v>205030</v>
      </c>
      <c r="L55" s="116">
        <v>43616</v>
      </c>
      <c r="M55" s="17">
        <v>19374</v>
      </c>
      <c r="N55" s="44">
        <v>15</v>
      </c>
      <c r="O55" s="42">
        <v>290614</v>
      </c>
      <c r="Q55" s="116">
        <v>43616</v>
      </c>
      <c r="R55" s="17">
        <v>1076</v>
      </c>
      <c r="S55" s="44">
        <v>1</v>
      </c>
      <c r="T55" s="42">
        <v>1076</v>
      </c>
      <c r="V55" s="42">
        <f t="shared" si="0"/>
        <v>1655761</v>
      </c>
    </row>
    <row r="56" spans="2:22" x14ac:dyDescent="0.25">
      <c r="B56" s="116">
        <v>43585</v>
      </c>
      <c r="C56" s="17">
        <v>23104</v>
      </c>
      <c r="D56" s="44">
        <v>50</v>
      </c>
      <c r="E56" s="42">
        <v>1155205</v>
      </c>
      <c r="G56" s="116">
        <v>43585</v>
      </c>
      <c r="H56" s="17">
        <v>8836</v>
      </c>
      <c r="I56" s="44">
        <v>25</v>
      </c>
      <c r="J56" s="42">
        <v>220908</v>
      </c>
      <c r="L56" s="116">
        <v>43585</v>
      </c>
      <c r="M56" s="17">
        <v>21772</v>
      </c>
      <c r="N56" s="44">
        <v>15</v>
      </c>
      <c r="O56" s="42">
        <v>326578</v>
      </c>
      <c r="Q56" s="116">
        <v>43585</v>
      </c>
      <c r="R56" s="17">
        <v>1088</v>
      </c>
      <c r="S56" s="44">
        <v>1</v>
      </c>
      <c r="T56" s="42">
        <v>1088</v>
      </c>
      <c r="V56" s="42">
        <f t="shared" si="0"/>
        <v>1703779</v>
      </c>
    </row>
    <row r="57" spans="2:22" x14ac:dyDescent="0.25">
      <c r="B57" s="116">
        <v>43555</v>
      </c>
      <c r="C57" s="17">
        <v>23249</v>
      </c>
      <c r="D57" s="44">
        <v>50</v>
      </c>
      <c r="E57" s="42">
        <v>1162443</v>
      </c>
      <c r="G57" s="116">
        <v>43555</v>
      </c>
      <c r="H57" s="17">
        <v>5994</v>
      </c>
      <c r="I57" s="44">
        <v>25</v>
      </c>
      <c r="J57" s="42">
        <v>149861</v>
      </c>
      <c r="L57" s="116">
        <v>43555</v>
      </c>
      <c r="M57" s="17">
        <v>21745</v>
      </c>
      <c r="N57" s="44">
        <v>15</v>
      </c>
      <c r="O57" s="42">
        <v>326168</v>
      </c>
      <c r="Q57" s="116">
        <v>43555</v>
      </c>
      <c r="R57" s="17">
        <v>1232</v>
      </c>
      <c r="S57" s="44">
        <v>1</v>
      </c>
      <c r="T57" s="42">
        <v>1232</v>
      </c>
      <c r="V57" s="42">
        <f t="shared" si="0"/>
        <v>1639704</v>
      </c>
    </row>
    <row r="58" spans="2:22" x14ac:dyDescent="0.25">
      <c r="B58" s="116">
        <v>43524</v>
      </c>
      <c r="C58" s="17">
        <v>21402</v>
      </c>
      <c r="D58" s="44">
        <v>50</v>
      </c>
      <c r="E58" s="42">
        <v>1070080</v>
      </c>
      <c r="G58" s="116">
        <v>43524</v>
      </c>
      <c r="H58" s="17">
        <v>7287</v>
      </c>
      <c r="I58" s="44">
        <v>25</v>
      </c>
      <c r="J58" s="42">
        <v>182173</v>
      </c>
      <c r="L58" s="116">
        <v>43524</v>
      </c>
      <c r="M58" s="17">
        <v>19909</v>
      </c>
      <c r="N58" s="44">
        <v>15</v>
      </c>
      <c r="O58" s="42">
        <v>298638</v>
      </c>
      <c r="Q58" s="116">
        <v>43524</v>
      </c>
      <c r="R58" s="17">
        <v>1360</v>
      </c>
      <c r="S58" s="44">
        <v>1</v>
      </c>
      <c r="T58" s="42">
        <v>1360</v>
      </c>
      <c r="V58" s="42">
        <f t="shared" si="0"/>
        <v>1552251</v>
      </c>
    </row>
    <row r="59" spans="2:22" x14ac:dyDescent="0.25">
      <c r="B59" s="116">
        <v>43496</v>
      </c>
      <c r="C59" s="17">
        <v>24985</v>
      </c>
      <c r="D59" s="44">
        <v>50</v>
      </c>
      <c r="E59" s="42">
        <v>1249235</v>
      </c>
      <c r="G59" s="116">
        <v>43496</v>
      </c>
      <c r="H59" s="17">
        <v>3021</v>
      </c>
      <c r="I59" s="44">
        <v>25</v>
      </c>
      <c r="J59" s="42">
        <v>75535</v>
      </c>
      <c r="L59" s="116">
        <v>43496</v>
      </c>
      <c r="M59" s="17">
        <v>24515</v>
      </c>
      <c r="N59" s="44">
        <v>15</v>
      </c>
      <c r="O59" s="42">
        <v>367728</v>
      </c>
      <c r="Q59" s="116">
        <v>43496</v>
      </c>
      <c r="R59">
        <v>670</v>
      </c>
      <c r="S59" s="44">
        <v>1</v>
      </c>
      <c r="T59" s="42">
        <v>670</v>
      </c>
      <c r="V59" s="42">
        <f t="shared" si="0"/>
        <v>1693168</v>
      </c>
    </row>
    <row r="60" spans="2:22" x14ac:dyDescent="0.25">
      <c r="B60" s="116">
        <v>43465</v>
      </c>
      <c r="C60" s="17">
        <v>24896</v>
      </c>
      <c r="D60" s="44">
        <v>50</v>
      </c>
      <c r="E60" s="42">
        <v>1244783</v>
      </c>
      <c r="G60" s="116">
        <v>43465</v>
      </c>
      <c r="H60" s="17">
        <v>0</v>
      </c>
      <c r="I60" s="44">
        <v>25</v>
      </c>
      <c r="J60" s="42">
        <v>0</v>
      </c>
      <c r="L60" s="116">
        <v>43465</v>
      </c>
      <c r="M60" s="17">
        <v>16465</v>
      </c>
      <c r="N60" s="44">
        <v>15</v>
      </c>
      <c r="O60" s="42">
        <v>246968</v>
      </c>
      <c r="Q60" s="116">
        <v>43465</v>
      </c>
      <c r="R60">
        <v>0</v>
      </c>
      <c r="S60" s="44">
        <v>1</v>
      </c>
      <c r="T60" s="42">
        <v>0</v>
      </c>
      <c r="V60" s="42">
        <f t="shared" si="0"/>
        <v>1491751</v>
      </c>
    </row>
    <row r="61" spans="2:22" x14ac:dyDescent="0.25">
      <c r="B61" s="116">
        <v>43434</v>
      </c>
      <c r="C61" s="17">
        <v>23151</v>
      </c>
      <c r="D61" s="44">
        <v>50</v>
      </c>
      <c r="E61" s="42">
        <v>1157529</v>
      </c>
      <c r="G61" s="116">
        <v>43434</v>
      </c>
      <c r="H61" s="17">
        <v>0</v>
      </c>
      <c r="I61" s="44">
        <v>25</v>
      </c>
      <c r="J61" s="42">
        <v>0</v>
      </c>
      <c r="L61" s="116">
        <v>43434</v>
      </c>
      <c r="M61" s="17">
        <v>19162</v>
      </c>
      <c r="N61" s="44">
        <v>15</v>
      </c>
      <c r="O61" s="42">
        <v>287426</v>
      </c>
      <c r="Q61" s="116">
        <v>43434</v>
      </c>
      <c r="R61">
        <v>0</v>
      </c>
      <c r="S61" s="44">
        <v>1</v>
      </c>
      <c r="T61" s="42">
        <v>0</v>
      </c>
      <c r="V61" s="42">
        <f t="shared" si="0"/>
        <v>1444955</v>
      </c>
    </row>
    <row r="62" spans="2:22" x14ac:dyDescent="0.25">
      <c r="B62" s="116">
        <v>43404</v>
      </c>
      <c r="C62" s="17">
        <v>30332</v>
      </c>
      <c r="D62" s="44">
        <v>50</v>
      </c>
      <c r="E62" s="42">
        <v>1516598</v>
      </c>
      <c r="G62" s="116">
        <v>43404</v>
      </c>
      <c r="H62" s="17">
        <v>0</v>
      </c>
      <c r="I62" s="44">
        <v>25</v>
      </c>
      <c r="J62" s="42">
        <v>0</v>
      </c>
      <c r="L62" s="116">
        <v>43404</v>
      </c>
      <c r="M62" s="17">
        <v>21362</v>
      </c>
      <c r="N62" s="44">
        <v>15</v>
      </c>
      <c r="O62" s="42">
        <v>320431</v>
      </c>
      <c r="Q62" s="116">
        <v>43404</v>
      </c>
      <c r="R62">
        <v>0</v>
      </c>
      <c r="S62" s="44">
        <v>1</v>
      </c>
      <c r="T62" s="42">
        <v>0</v>
      </c>
      <c r="V62" s="42">
        <f t="shared" si="0"/>
        <v>1837029</v>
      </c>
    </row>
    <row r="63" spans="2:22" x14ac:dyDescent="0.25">
      <c r="B63" s="116">
        <v>43373</v>
      </c>
      <c r="C63" s="17">
        <v>24357</v>
      </c>
      <c r="D63" s="44">
        <v>50</v>
      </c>
      <c r="E63" s="42">
        <v>1217848</v>
      </c>
      <c r="G63" s="116">
        <v>43373</v>
      </c>
      <c r="H63" s="17">
        <v>0</v>
      </c>
      <c r="I63" s="44">
        <v>25</v>
      </c>
      <c r="J63" s="42">
        <v>0</v>
      </c>
      <c r="L63" s="116">
        <v>43373</v>
      </c>
      <c r="M63" s="17">
        <v>17613</v>
      </c>
      <c r="N63" s="44">
        <v>15</v>
      </c>
      <c r="O63" s="42">
        <v>264201</v>
      </c>
      <c r="Q63" s="116">
        <v>43373</v>
      </c>
      <c r="R63">
        <v>0</v>
      </c>
      <c r="S63" s="44">
        <v>1</v>
      </c>
      <c r="T63" s="42">
        <v>0</v>
      </c>
      <c r="V63" s="42">
        <f t="shared" si="0"/>
        <v>1482049</v>
      </c>
    </row>
    <row r="64" spans="2:22" x14ac:dyDescent="0.25">
      <c r="B64" s="116">
        <v>43343</v>
      </c>
      <c r="C64" s="17">
        <v>25794</v>
      </c>
      <c r="D64" s="44">
        <v>50</v>
      </c>
      <c r="E64" s="42">
        <v>1289693</v>
      </c>
      <c r="G64" s="116">
        <v>43343</v>
      </c>
      <c r="H64" s="17">
        <v>0</v>
      </c>
      <c r="I64" s="44">
        <v>25</v>
      </c>
      <c r="J64" s="42">
        <v>0</v>
      </c>
      <c r="L64" s="116">
        <v>43343</v>
      </c>
      <c r="M64" s="17">
        <v>16592</v>
      </c>
      <c r="N64" s="44">
        <v>15</v>
      </c>
      <c r="O64" s="42">
        <v>248882</v>
      </c>
      <c r="Q64" s="116">
        <v>43343</v>
      </c>
      <c r="R64">
        <v>0</v>
      </c>
      <c r="S64" s="44">
        <v>1</v>
      </c>
      <c r="T64" s="42">
        <v>0</v>
      </c>
      <c r="V64" s="42">
        <f t="shared" si="0"/>
        <v>1538575</v>
      </c>
    </row>
    <row r="65" spans="2:22" x14ac:dyDescent="0.25">
      <c r="B65" s="116">
        <v>43312</v>
      </c>
      <c r="C65" s="17">
        <v>22206</v>
      </c>
      <c r="D65" s="44">
        <v>50</v>
      </c>
      <c r="E65" s="42">
        <v>1110311</v>
      </c>
      <c r="G65" s="116">
        <v>43312</v>
      </c>
      <c r="H65" s="17">
        <v>0</v>
      </c>
      <c r="I65" s="44">
        <v>25</v>
      </c>
      <c r="J65" s="42">
        <v>0</v>
      </c>
      <c r="L65" s="116">
        <v>43312</v>
      </c>
      <c r="M65" s="17">
        <v>17380</v>
      </c>
      <c r="N65" s="44">
        <v>15</v>
      </c>
      <c r="O65" s="42">
        <v>260707</v>
      </c>
      <c r="Q65" s="116">
        <v>43312</v>
      </c>
      <c r="R65">
        <v>0</v>
      </c>
      <c r="S65" s="44">
        <v>1</v>
      </c>
      <c r="T65" s="42">
        <v>0</v>
      </c>
      <c r="V65" s="42">
        <f t="shared" si="0"/>
        <v>1371018</v>
      </c>
    </row>
    <row r="66" spans="2:22" x14ac:dyDescent="0.25">
      <c r="B66" s="116">
        <v>43281</v>
      </c>
      <c r="C66" s="17">
        <v>19982</v>
      </c>
      <c r="D66" s="44">
        <v>50</v>
      </c>
      <c r="E66" s="42">
        <v>999085</v>
      </c>
      <c r="G66" s="116">
        <v>43281</v>
      </c>
      <c r="H66" s="17">
        <v>0</v>
      </c>
      <c r="I66" s="44">
        <v>25</v>
      </c>
      <c r="J66" s="42">
        <v>0</v>
      </c>
      <c r="L66" s="116">
        <v>43281</v>
      </c>
      <c r="M66" s="17">
        <v>17306</v>
      </c>
      <c r="N66" s="44">
        <v>15</v>
      </c>
      <c r="O66" s="42">
        <v>259589</v>
      </c>
      <c r="Q66" s="116">
        <v>43281</v>
      </c>
      <c r="R66">
        <v>0</v>
      </c>
      <c r="S66" s="44">
        <v>1</v>
      </c>
      <c r="T66" s="42">
        <v>0</v>
      </c>
      <c r="V66" s="42">
        <f t="shared" si="0"/>
        <v>1258674</v>
      </c>
    </row>
    <row r="67" spans="2:22" x14ac:dyDescent="0.25">
      <c r="B67" s="116">
        <v>43251</v>
      </c>
      <c r="C67" s="17">
        <v>18969</v>
      </c>
      <c r="D67" s="44">
        <v>50</v>
      </c>
      <c r="E67" s="42">
        <v>948460</v>
      </c>
      <c r="G67" s="116">
        <v>43251</v>
      </c>
      <c r="H67" s="17">
        <v>0</v>
      </c>
      <c r="I67" s="44">
        <v>25</v>
      </c>
      <c r="J67" s="42">
        <v>0</v>
      </c>
      <c r="L67" s="116">
        <v>43251</v>
      </c>
      <c r="M67" s="17">
        <v>15406</v>
      </c>
      <c r="N67" s="44">
        <v>15</v>
      </c>
      <c r="O67" s="42">
        <v>231088</v>
      </c>
      <c r="Q67" s="116">
        <v>43251</v>
      </c>
      <c r="R67">
        <v>0</v>
      </c>
      <c r="S67" s="44">
        <v>1</v>
      </c>
      <c r="T67" s="42">
        <v>0</v>
      </c>
      <c r="V67" s="42">
        <f t="shared" si="0"/>
        <v>1179548</v>
      </c>
    </row>
    <row r="68" spans="2:22" x14ac:dyDescent="0.25">
      <c r="B68" s="116">
        <v>43220</v>
      </c>
      <c r="C68" s="17">
        <v>16565</v>
      </c>
      <c r="D68" s="44">
        <v>50</v>
      </c>
      <c r="E68" s="42">
        <v>828234</v>
      </c>
      <c r="G68" s="116">
        <v>43220</v>
      </c>
      <c r="H68" s="17">
        <v>0</v>
      </c>
      <c r="I68" s="44">
        <v>25</v>
      </c>
      <c r="J68" s="42">
        <v>0</v>
      </c>
      <c r="L68" s="116">
        <v>43220</v>
      </c>
      <c r="M68" s="17">
        <v>15813</v>
      </c>
      <c r="N68" s="44">
        <v>15</v>
      </c>
      <c r="O68" s="42">
        <v>237190</v>
      </c>
      <c r="Q68" s="116">
        <v>43220</v>
      </c>
      <c r="R68">
        <v>0</v>
      </c>
      <c r="S68" s="44">
        <v>1</v>
      </c>
      <c r="T68" s="42">
        <v>0</v>
      </c>
      <c r="V68" s="42">
        <f t="shared" si="0"/>
        <v>1065424</v>
      </c>
    </row>
    <row r="69" spans="2:22" x14ac:dyDescent="0.25">
      <c r="B69" s="116">
        <v>43190</v>
      </c>
      <c r="C69" s="17">
        <v>17956</v>
      </c>
      <c r="D69" s="44">
        <v>50</v>
      </c>
      <c r="E69" s="42">
        <v>897802</v>
      </c>
      <c r="G69" s="116">
        <v>43190</v>
      </c>
      <c r="H69" s="17">
        <v>0</v>
      </c>
      <c r="I69" s="44">
        <v>25</v>
      </c>
      <c r="J69" s="42">
        <v>0</v>
      </c>
      <c r="L69" s="116">
        <v>43190</v>
      </c>
      <c r="M69" s="17">
        <v>13473</v>
      </c>
      <c r="N69" s="44">
        <v>15</v>
      </c>
      <c r="O69" s="42">
        <v>202099</v>
      </c>
      <c r="Q69" s="116">
        <v>43190</v>
      </c>
      <c r="R69">
        <v>0</v>
      </c>
      <c r="S69" s="44">
        <v>1</v>
      </c>
      <c r="T69" s="42">
        <v>0</v>
      </c>
      <c r="V69" s="42">
        <f t="shared" si="0"/>
        <v>1099901</v>
      </c>
    </row>
    <row r="70" spans="2:22" x14ac:dyDescent="0.25">
      <c r="B70" s="116">
        <v>43159</v>
      </c>
      <c r="C70" s="17">
        <v>12997</v>
      </c>
      <c r="D70" s="44">
        <v>50</v>
      </c>
      <c r="E70" s="42">
        <v>649835</v>
      </c>
      <c r="G70" s="116">
        <v>43159</v>
      </c>
      <c r="H70" s="17">
        <v>0</v>
      </c>
      <c r="I70" s="44">
        <v>25</v>
      </c>
      <c r="J70" s="42">
        <v>0</v>
      </c>
      <c r="L70" s="116">
        <v>43159</v>
      </c>
      <c r="M70" s="17">
        <v>11562</v>
      </c>
      <c r="N70" s="44">
        <v>15</v>
      </c>
      <c r="O70" s="42">
        <v>173424</v>
      </c>
      <c r="Q70" s="116">
        <v>43159</v>
      </c>
      <c r="R70">
        <v>0</v>
      </c>
      <c r="S70" s="44">
        <v>1</v>
      </c>
      <c r="T70" s="42">
        <v>0</v>
      </c>
      <c r="V70" s="42">
        <f t="shared" si="0"/>
        <v>823259</v>
      </c>
    </row>
    <row r="71" spans="2:22" x14ac:dyDescent="0.25">
      <c r="B71" s="116">
        <v>43131</v>
      </c>
      <c r="C71" s="17">
        <v>16276</v>
      </c>
      <c r="D71" s="44">
        <v>50</v>
      </c>
      <c r="E71" s="42">
        <v>813790</v>
      </c>
      <c r="G71" s="116">
        <v>43131</v>
      </c>
      <c r="H71" s="17">
        <v>0</v>
      </c>
      <c r="I71" s="44">
        <v>25</v>
      </c>
      <c r="J71" s="42">
        <v>0</v>
      </c>
      <c r="L71" s="116">
        <v>43131</v>
      </c>
      <c r="M71" s="17">
        <v>12096</v>
      </c>
      <c r="N71" s="44">
        <v>15</v>
      </c>
      <c r="O71" s="42">
        <v>181444</v>
      </c>
      <c r="Q71" s="116">
        <v>43131</v>
      </c>
      <c r="R71">
        <v>0</v>
      </c>
      <c r="S71" s="44">
        <v>1</v>
      </c>
      <c r="T71" s="42">
        <v>0</v>
      </c>
      <c r="V71" s="42">
        <f t="shared" ref="V71:V86" si="2">SUM(T71+O71+J71+E71)</f>
        <v>995234</v>
      </c>
    </row>
    <row r="72" spans="2:22" x14ac:dyDescent="0.25">
      <c r="B72" s="116">
        <v>43100</v>
      </c>
      <c r="C72" s="17">
        <v>12384</v>
      </c>
      <c r="D72" s="44">
        <v>50</v>
      </c>
      <c r="E72" s="42">
        <v>619191</v>
      </c>
      <c r="G72" s="116">
        <v>43100</v>
      </c>
      <c r="H72" s="17">
        <v>0</v>
      </c>
      <c r="I72" s="44">
        <v>25</v>
      </c>
      <c r="J72" s="42">
        <v>0</v>
      </c>
      <c r="L72" s="116">
        <v>43100</v>
      </c>
      <c r="M72" s="17">
        <v>7467</v>
      </c>
      <c r="N72" s="44">
        <v>15</v>
      </c>
      <c r="O72" s="42">
        <v>112006</v>
      </c>
      <c r="Q72" s="116">
        <v>43100</v>
      </c>
      <c r="R72">
        <v>0</v>
      </c>
      <c r="S72" s="44">
        <v>1</v>
      </c>
      <c r="T72" s="42">
        <v>0</v>
      </c>
      <c r="V72" s="42">
        <f t="shared" si="2"/>
        <v>731197</v>
      </c>
    </row>
    <row r="73" spans="2:22" x14ac:dyDescent="0.25">
      <c r="B73" s="116">
        <v>43069</v>
      </c>
      <c r="C73" s="17">
        <v>12893</v>
      </c>
      <c r="D73" s="44">
        <v>50</v>
      </c>
      <c r="E73" s="42">
        <v>644653</v>
      </c>
      <c r="G73" s="116">
        <v>43069</v>
      </c>
      <c r="H73" s="17">
        <v>0</v>
      </c>
      <c r="I73" s="44">
        <v>25</v>
      </c>
      <c r="J73" s="42">
        <v>0</v>
      </c>
      <c r="L73" s="116">
        <v>43069</v>
      </c>
      <c r="M73" s="17">
        <v>11801</v>
      </c>
      <c r="N73" s="44">
        <v>15</v>
      </c>
      <c r="O73" s="42">
        <v>177014</v>
      </c>
      <c r="Q73" s="116">
        <v>43069</v>
      </c>
      <c r="R73">
        <v>0</v>
      </c>
      <c r="S73" s="44">
        <v>1</v>
      </c>
      <c r="T73" s="42">
        <v>0</v>
      </c>
      <c r="V73" s="42">
        <f t="shared" si="2"/>
        <v>821667</v>
      </c>
    </row>
    <row r="74" spans="2:22" x14ac:dyDescent="0.25">
      <c r="B74" s="116">
        <v>43039</v>
      </c>
      <c r="C74" s="17">
        <v>14888</v>
      </c>
      <c r="D74" s="44">
        <v>50</v>
      </c>
      <c r="E74" s="42">
        <v>744381</v>
      </c>
      <c r="G74" s="116">
        <v>43039</v>
      </c>
      <c r="H74" s="17">
        <v>0</v>
      </c>
      <c r="I74" s="44">
        <v>25</v>
      </c>
      <c r="J74" s="42">
        <v>0</v>
      </c>
      <c r="L74" s="116">
        <v>43039</v>
      </c>
      <c r="M74" s="17">
        <v>10981</v>
      </c>
      <c r="N74" s="44">
        <v>15</v>
      </c>
      <c r="O74" s="42">
        <v>164710</v>
      </c>
      <c r="Q74" s="116">
        <v>43039</v>
      </c>
      <c r="R74">
        <v>0</v>
      </c>
      <c r="S74" s="44">
        <v>1</v>
      </c>
      <c r="T74" s="42">
        <v>0</v>
      </c>
      <c r="V74" s="42">
        <f t="shared" si="2"/>
        <v>909091</v>
      </c>
    </row>
    <row r="75" spans="2:22" x14ac:dyDescent="0.25">
      <c r="B75" s="116">
        <v>43008</v>
      </c>
      <c r="C75" s="17">
        <v>11236</v>
      </c>
      <c r="D75" s="44">
        <v>50</v>
      </c>
      <c r="E75" s="42">
        <v>561798</v>
      </c>
      <c r="G75" s="116">
        <v>43008</v>
      </c>
      <c r="H75" s="17">
        <v>0</v>
      </c>
      <c r="I75" s="44">
        <v>25</v>
      </c>
      <c r="J75" s="42">
        <v>0</v>
      </c>
      <c r="L75" s="116">
        <v>43008</v>
      </c>
      <c r="M75" s="17">
        <v>10280</v>
      </c>
      <c r="N75" s="44">
        <v>15</v>
      </c>
      <c r="O75" s="42">
        <v>154200</v>
      </c>
      <c r="Q75" s="116">
        <v>43008</v>
      </c>
      <c r="R75">
        <v>0</v>
      </c>
      <c r="S75" s="44">
        <v>1</v>
      </c>
      <c r="T75" s="42">
        <v>0</v>
      </c>
      <c r="V75" s="42">
        <f t="shared" si="2"/>
        <v>715998</v>
      </c>
    </row>
    <row r="76" spans="2:22" x14ac:dyDescent="0.25">
      <c r="B76" s="116">
        <v>42978</v>
      </c>
      <c r="C76" s="17">
        <v>11771</v>
      </c>
      <c r="D76" s="44">
        <v>50</v>
      </c>
      <c r="E76" s="42">
        <v>588540</v>
      </c>
      <c r="G76" s="116">
        <v>42978</v>
      </c>
      <c r="H76" s="17">
        <v>0</v>
      </c>
      <c r="I76" s="44">
        <v>25</v>
      </c>
      <c r="J76" s="42">
        <v>0</v>
      </c>
      <c r="L76" s="116">
        <v>42978</v>
      </c>
      <c r="M76" s="17">
        <v>7152</v>
      </c>
      <c r="N76" s="44">
        <v>15</v>
      </c>
      <c r="O76" s="42">
        <v>107279</v>
      </c>
      <c r="Q76" s="116">
        <v>42978</v>
      </c>
      <c r="R76">
        <v>0</v>
      </c>
      <c r="S76" s="44">
        <v>1</v>
      </c>
      <c r="T76" s="42">
        <v>0</v>
      </c>
      <c r="V76" s="42">
        <f t="shared" si="2"/>
        <v>695819</v>
      </c>
    </row>
    <row r="77" spans="2:22" x14ac:dyDescent="0.25">
      <c r="B77" s="116">
        <v>42947</v>
      </c>
      <c r="C77" s="17">
        <v>9623</v>
      </c>
      <c r="D77" s="44">
        <v>50</v>
      </c>
      <c r="E77" s="42">
        <v>481137</v>
      </c>
      <c r="G77" s="116">
        <v>42947</v>
      </c>
      <c r="H77" s="17">
        <v>0</v>
      </c>
      <c r="I77" s="44">
        <v>25</v>
      </c>
      <c r="J77" s="42">
        <v>0</v>
      </c>
      <c r="L77" s="116">
        <v>42947</v>
      </c>
      <c r="M77" s="17">
        <v>5846</v>
      </c>
      <c r="N77" s="44">
        <v>15</v>
      </c>
      <c r="O77" s="42">
        <v>87690</v>
      </c>
      <c r="Q77" s="116">
        <v>42947</v>
      </c>
      <c r="R77">
        <v>0</v>
      </c>
      <c r="S77" s="44">
        <v>1</v>
      </c>
      <c r="T77" s="42">
        <v>0</v>
      </c>
      <c r="V77" s="42">
        <f t="shared" si="2"/>
        <v>568827</v>
      </c>
    </row>
    <row r="78" spans="2:22" x14ac:dyDescent="0.25">
      <c r="B78" s="116">
        <v>42916</v>
      </c>
      <c r="C78" s="17">
        <v>8717</v>
      </c>
      <c r="D78" s="44">
        <v>50</v>
      </c>
      <c r="E78" s="42">
        <v>435830</v>
      </c>
      <c r="G78" s="116">
        <v>42916</v>
      </c>
      <c r="H78" s="17">
        <v>0</v>
      </c>
      <c r="I78" s="44">
        <v>25</v>
      </c>
      <c r="J78" s="42">
        <v>0</v>
      </c>
      <c r="L78" s="116">
        <v>42916</v>
      </c>
      <c r="M78" s="17">
        <v>5080</v>
      </c>
      <c r="N78" s="44">
        <v>15</v>
      </c>
      <c r="O78" s="42">
        <v>76203</v>
      </c>
      <c r="Q78" s="116">
        <v>42916</v>
      </c>
      <c r="R78">
        <v>0</v>
      </c>
      <c r="S78" s="44">
        <v>1</v>
      </c>
      <c r="T78" s="42">
        <v>0</v>
      </c>
      <c r="V78" s="42">
        <f t="shared" si="2"/>
        <v>512033</v>
      </c>
    </row>
    <row r="79" spans="2:22" x14ac:dyDescent="0.25">
      <c r="B79" s="116">
        <v>42886</v>
      </c>
      <c r="C79" s="17">
        <v>4666</v>
      </c>
      <c r="D79" s="44">
        <v>50</v>
      </c>
      <c r="E79" s="42">
        <v>233316</v>
      </c>
      <c r="G79" s="116">
        <v>42886</v>
      </c>
      <c r="H79" s="17">
        <v>0</v>
      </c>
      <c r="I79" s="44">
        <v>25</v>
      </c>
      <c r="J79" s="42">
        <v>0</v>
      </c>
      <c r="L79" s="116">
        <v>42886</v>
      </c>
      <c r="M79" s="17">
        <v>2725</v>
      </c>
      <c r="N79" s="44">
        <v>15</v>
      </c>
      <c r="O79" s="42">
        <v>40882</v>
      </c>
      <c r="Q79" s="116">
        <v>42886</v>
      </c>
      <c r="R79">
        <v>0</v>
      </c>
      <c r="S79" s="44">
        <v>1</v>
      </c>
      <c r="T79" s="42">
        <v>0</v>
      </c>
      <c r="V79" s="42">
        <f t="shared" si="2"/>
        <v>274198</v>
      </c>
    </row>
    <row r="80" spans="2:22" x14ac:dyDescent="0.25">
      <c r="B80" s="116">
        <v>42855</v>
      </c>
      <c r="C80" s="17">
        <v>4309</v>
      </c>
      <c r="D80" s="44">
        <v>50</v>
      </c>
      <c r="E80" s="42">
        <v>215430</v>
      </c>
      <c r="G80" s="116">
        <v>42855</v>
      </c>
      <c r="H80" s="17">
        <v>0</v>
      </c>
      <c r="I80" s="44">
        <v>25</v>
      </c>
      <c r="J80" s="42">
        <v>0</v>
      </c>
      <c r="L80" s="116">
        <v>42855</v>
      </c>
      <c r="M80" s="17">
        <v>3704</v>
      </c>
      <c r="N80" s="44">
        <v>15</v>
      </c>
      <c r="O80" s="42">
        <v>55560</v>
      </c>
      <c r="Q80" s="116">
        <v>42855</v>
      </c>
      <c r="R80">
        <v>0</v>
      </c>
      <c r="S80" s="44">
        <v>1</v>
      </c>
      <c r="T80" s="42">
        <v>0</v>
      </c>
      <c r="V80" s="42">
        <f t="shared" si="2"/>
        <v>270990</v>
      </c>
    </row>
    <row r="81" spans="2:22" x14ac:dyDescent="0.25">
      <c r="B81" s="116">
        <v>42825</v>
      </c>
      <c r="C81" s="17">
        <v>3592</v>
      </c>
      <c r="D81" s="44">
        <v>50</v>
      </c>
      <c r="E81" s="42">
        <v>179617</v>
      </c>
      <c r="G81" s="116">
        <v>42825</v>
      </c>
      <c r="H81" s="17">
        <v>0</v>
      </c>
      <c r="I81" s="44">
        <v>25</v>
      </c>
      <c r="J81" s="42">
        <v>0</v>
      </c>
      <c r="L81" s="116">
        <v>42825</v>
      </c>
      <c r="M81" s="17">
        <v>2707</v>
      </c>
      <c r="N81" s="44">
        <v>15</v>
      </c>
      <c r="O81" s="42">
        <v>40612</v>
      </c>
      <c r="Q81" s="116">
        <v>42825</v>
      </c>
      <c r="R81">
        <v>0</v>
      </c>
      <c r="S81" s="44">
        <v>1</v>
      </c>
      <c r="T81" s="42">
        <v>0</v>
      </c>
      <c r="V81" s="42">
        <f t="shared" si="2"/>
        <v>220229</v>
      </c>
    </row>
    <row r="82" spans="2:22" x14ac:dyDescent="0.25">
      <c r="B82" s="116">
        <v>42794</v>
      </c>
      <c r="C82" s="17">
        <v>2191</v>
      </c>
      <c r="D82" s="44">
        <v>50</v>
      </c>
      <c r="E82" s="42">
        <v>109529</v>
      </c>
      <c r="G82" s="116">
        <v>42794</v>
      </c>
      <c r="H82" s="17">
        <v>0</v>
      </c>
      <c r="I82" s="44">
        <v>25</v>
      </c>
      <c r="J82" s="42">
        <v>0</v>
      </c>
      <c r="L82" s="116">
        <v>42794</v>
      </c>
      <c r="M82" s="17">
        <v>1406</v>
      </c>
      <c r="N82" s="44">
        <v>15</v>
      </c>
      <c r="O82" s="42">
        <v>21095</v>
      </c>
      <c r="Q82" s="116">
        <v>42794</v>
      </c>
      <c r="R82">
        <v>0</v>
      </c>
      <c r="S82" s="44">
        <v>1</v>
      </c>
      <c r="T82" s="42">
        <v>0</v>
      </c>
      <c r="V82" s="42">
        <f t="shared" si="2"/>
        <v>130624</v>
      </c>
    </row>
    <row r="83" spans="2:22" x14ac:dyDescent="0.25">
      <c r="B83" s="116">
        <v>42766</v>
      </c>
      <c r="C83" s="17">
        <v>1779</v>
      </c>
      <c r="D83" s="44">
        <v>50</v>
      </c>
      <c r="E83" s="42">
        <v>88970</v>
      </c>
      <c r="G83" s="116">
        <v>42766</v>
      </c>
      <c r="H83" s="17">
        <v>0</v>
      </c>
      <c r="I83" s="44">
        <v>25</v>
      </c>
      <c r="J83" s="42">
        <v>0</v>
      </c>
      <c r="L83" s="116">
        <v>42766</v>
      </c>
      <c r="M83" s="17">
        <v>1237</v>
      </c>
      <c r="N83" s="44">
        <v>15</v>
      </c>
      <c r="O83" s="42">
        <v>18557</v>
      </c>
      <c r="Q83" s="116">
        <v>42766</v>
      </c>
      <c r="R83">
        <v>0</v>
      </c>
      <c r="S83" s="44">
        <v>1</v>
      </c>
      <c r="T83" s="42">
        <v>0</v>
      </c>
      <c r="V83" s="42">
        <f t="shared" si="2"/>
        <v>107527</v>
      </c>
    </row>
    <row r="84" spans="2:22" x14ac:dyDescent="0.25">
      <c r="B84" s="116">
        <v>42735</v>
      </c>
      <c r="C84" s="17">
        <v>2722</v>
      </c>
      <c r="D84" s="44">
        <v>50</v>
      </c>
      <c r="E84" s="42">
        <v>136079</v>
      </c>
      <c r="G84" s="116">
        <v>42735</v>
      </c>
      <c r="H84" s="17">
        <v>0</v>
      </c>
      <c r="I84" s="44">
        <v>25</v>
      </c>
      <c r="J84" s="42">
        <v>0</v>
      </c>
      <c r="L84" s="116">
        <v>42735</v>
      </c>
      <c r="M84">
        <v>651</v>
      </c>
      <c r="N84" s="44">
        <v>15</v>
      </c>
      <c r="O84" s="42">
        <v>9765</v>
      </c>
      <c r="Q84" s="116">
        <v>42735</v>
      </c>
      <c r="R84">
        <v>0</v>
      </c>
      <c r="S84" s="44">
        <v>1</v>
      </c>
      <c r="T84" s="42">
        <v>0</v>
      </c>
      <c r="V84" s="42">
        <f t="shared" si="2"/>
        <v>145844</v>
      </c>
    </row>
    <row r="85" spans="2:22" x14ac:dyDescent="0.25">
      <c r="B85" s="116">
        <v>42704</v>
      </c>
      <c r="C85" s="17">
        <v>1493</v>
      </c>
      <c r="D85" s="44">
        <v>50</v>
      </c>
      <c r="E85" s="42">
        <v>74648</v>
      </c>
      <c r="G85" s="116">
        <v>42704</v>
      </c>
      <c r="H85" s="17">
        <v>0</v>
      </c>
      <c r="I85" s="44">
        <v>25</v>
      </c>
      <c r="J85" s="42">
        <v>0</v>
      </c>
      <c r="L85" s="116">
        <v>42704</v>
      </c>
      <c r="M85">
        <v>120</v>
      </c>
      <c r="N85" s="44">
        <v>15</v>
      </c>
      <c r="O85" s="42">
        <v>1798</v>
      </c>
      <c r="Q85" s="116">
        <v>42704</v>
      </c>
      <c r="R85">
        <v>0</v>
      </c>
      <c r="S85" s="44">
        <v>1</v>
      </c>
      <c r="T85" s="42">
        <v>0</v>
      </c>
      <c r="V85" s="42">
        <f t="shared" si="2"/>
        <v>76446</v>
      </c>
    </row>
    <row r="86" spans="2:22" x14ac:dyDescent="0.25">
      <c r="B86" s="116">
        <v>42674</v>
      </c>
      <c r="C86">
        <v>205</v>
      </c>
      <c r="D86" s="44">
        <v>50</v>
      </c>
      <c r="E86" s="42">
        <v>10260</v>
      </c>
      <c r="G86" s="116">
        <v>42674</v>
      </c>
      <c r="H86">
        <v>0</v>
      </c>
      <c r="I86" s="44">
        <v>25</v>
      </c>
      <c r="J86" s="42">
        <v>0</v>
      </c>
      <c r="L86" s="116">
        <v>42674</v>
      </c>
      <c r="M86">
        <v>10</v>
      </c>
      <c r="N86" s="44">
        <v>15</v>
      </c>
      <c r="O86" s="42">
        <v>145</v>
      </c>
      <c r="Q86" s="116">
        <v>42674</v>
      </c>
      <c r="R86">
        <v>0</v>
      </c>
      <c r="S86" s="44">
        <v>1</v>
      </c>
      <c r="T86" s="42">
        <v>0</v>
      </c>
      <c r="V86" s="42">
        <f t="shared" si="2"/>
        <v>10405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7982-46B6-4EE6-B0FE-1C0C3D9BCF6B}">
  <dimension ref="A1:K35"/>
  <sheetViews>
    <sheetView workbookViewId="0">
      <selection activeCell="J11" sqref="J11"/>
    </sheetView>
  </sheetViews>
  <sheetFormatPr defaultRowHeight="15" x14ac:dyDescent="0.25"/>
  <cols>
    <col min="3" max="3" width="27.42578125" bestFit="1" customWidth="1"/>
    <col min="4" max="4" width="12.140625" bestFit="1" customWidth="1"/>
    <col min="5" max="5" width="12.7109375" bestFit="1" customWidth="1"/>
    <col min="6" max="6" width="34" bestFit="1" customWidth="1"/>
    <col min="7" max="7" width="34.5703125" bestFit="1" customWidth="1"/>
    <col min="8" max="8" width="23.140625" bestFit="1" customWidth="1"/>
    <col min="9" max="9" width="24.42578125" bestFit="1" customWidth="1"/>
    <col min="10" max="10" width="13.5703125" bestFit="1" customWidth="1"/>
    <col min="11" max="11" width="51" bestFit="1" customWidth="1"/>
  </cols>
  <sheetData>
    <row r="1" spans="1:11" x14ac:dyDescent="0.25">
      <c r="A1" t="s">
        <v>624</v>
      </c>
      <c r="B1" t="s">
        <v>625</v>
      </c>
    </row>
    <row r="2" spans="1:11" x14ac:dyDescent="0.25">
      <c r="A2">
        <f>50*16</f>
        <v>800</v>
      </c>
      <c r="B2">
        <f>15*16</f>
        <v>240</v>
      </c>
      <c r="C2" t="s">
        <v>551</v>
      </c>
      <c r="D2" t="s">
        <v>552</v>
      </c>
      <c r="E2" t="s">
        <v>553</v>
      </c>
      <c r="F2" t="s">
        <v>554</v>
      </c>
      <c r="G2" t="s">
        <v>555</v>
      </c>
      <c r="H2" t="s">
        <v>556</v>
      </c>
      <c r="I2" t="s">
        <v>557</v>
      </c>
      <c r="J2" t="s">
        <v>558</v>
      </c>
      <c r="K2" t="s">
        <v>559</v>
      </c>
    </row>
    <row r="3" spans="1:11" x14ac:dyDescent="0.25">
      <c r="A3">
        <f t="shared" ref="A3:A35" si="0">50*16</f>
        <v>800</v>
      </c>
      <c r="B3" s="1">
        <f>$B$2/E3</f>
        <v>0.8</v>
      </c>
      <c r="C3" s="116">
        <v>45108</v>
      </c>
      <c r="D3">
        <v>703</v>
      </c>
      <c r="E3">
        <v>300</v>
      </c>
      <c r="F3" s="128" t="s">
        <v>560</v>
      </c>
      <c r="G3" s="128" t="s">
        <v>561</v>
      </c>
      <c r="H3">
        <v>13</v>
      </c>
      <c r="I3" s="128" t="s">
        <v>562</v>
      </c>
      <c r="J3" s="128" t="s">
        <v>563</v>
      </c>
      <c r="K3" s="128" t="s">
        <v>564</v>
      </c>
    </row>
    <row r="4" spans="1:11" x14ac:dyDescent="0.25">
      <c r="A4">
        <f t="shared" si="0"/>
        <v>800</v>
      </c>
      <c r="B4" s="1">
        <f t="shared" ref="B4:B35" si="1">$B$2/E4</f>
        <v>0.9486166007905138</v>
      </c>
      <c r="C4" s="116">
        <v>45017</v>
      </c>
      <c r="D4">
        <v>649</v>
      </c>
      <c r="E4">
        <v>253</v>
      </c>
      <c r="F4" s="128" t="s">
        <v>565</v>
      </c>
      <c r="G4" s="128" t="s">
        <v>566</v>
      </c>
      <c r="H4">
        <v>13</v>
      </c>
      <c r="I4" s="128" t="s">
        <v>567</v>
      </c>
      <c r="J4" s="128" t="s">
        <v>568</v>
      </c>
      <c r="K4" s="128" t="s">
        <v>564</v>
      </c>
    </row>
    <row r="5" spans="1:11" x14ac:dyDescent="0.25">
      <c r="A5">
        <f t="shared" si="0"/>
        <v>800</v>
      </c>
      <c r="B5" s="1">
        <f t="shared" si="1"/>
        <v>0.9486166007905138</v>
      </c>
      <c r="C5" s="116">
        <v>44927</v>
      </c>
      <c r="D5">
        <v>658</v>
      </c>
      <c r="E5">
        <v>253</v>
      </c>
      <c r="F5" s="128" t="s">
        <v>569</v>
      </c>
      <c r="G5" s="128" t="s">
        <v>570</v>
      </c>
      <c r="H5">
        <v>13</v>
      </c>
      <c r="I5" s="128" t="s">
        <v>571</v>
      </c>
      <c r="J5" s="128" t="s">
        <v>563</v>
      </c>
      <c r="K5" s="128" t="s">
        <v>564</v>
      </c>
    </row>
    <row r="6" spans="1:11" x14ac:dyDescent="0.25">
      <c r="A6">
        <f t="shared" si="0"/>
        <v>800</v>
      </c>
      <c r="B6" s="1">
        <f t="shared" si="1"/>
        <v>0.96385542168674698</v>
      </c>
      <c r="C6" s="116">
        <v>44835</v>
      </c>
      <c r="D6">
        <v>658</v>
      </c>
      <c r="E6">
        <v>249</v>
      </c>
      <c r="F6" s="128" t="s">
        <v>572</v>
      </c>
      <c r="G6" s="128" t="s">
        <v>573</v>
      </c>
      <c r="H6">
        <v>13</v>
      </c>
      <c r="I6" s="128" t="s">
        <v>574</v>
      </c>
      <c r="J6" s="128" t="s">
        <v>575</v>
      </c>
      <c r="K6" s="128" t="s">
        <v>564</v>
      </c>
    </row>
    <row r="7" spans="1:11" x14ac:dyDescent="0.25">
      <c r="A7">
        <f t="shared" si="0"/>
        <v>800</v>
      </c>
      <c r="B7" s="1">
        <f t="shared" si="1"/>
        <v>1.0572687224669604</v>
      </c>
      <c r="C7" s="116">
        <v>44743</v>
      </c>
      <c r="D7">
        <v>709</v>
      </c>
      <c r="E7">
        <v>227</v>
      </c>
      <c r="F7" s="128" t="s">
        <v>576</v>
      </c>
      <c r="G7" s="128" t="s">
        <v>577</v>
      </c>
      <c r="H7">
        <v>12</v>
      </c>
      <c r="I7" s="128" t="s">
        <v>578</v>
      </c>
      <c r="J7" s="128" t="s">
        <v>575</v>
      </c>
      <c r="K7" s="128" t="s">
        <v>564</v>
      </c>
    </row>
    <row r="8" spans="1:11" x14ac:dyDescent="0.25">
      <c r="A8">
        <f t="shared" si="0"/>
        <v>800</v>
      </c>
      <c r="B8" s="1">
        <f t="shared" si="1"/>
        <v>0.87272727272727268</v>
      </c>
      <c r="C8" s="116">
        <v>44652</v>
      </c>
      <c r="D8">
        <v>799</v>
      </c>
      <c r="E8">
        <v>275</v>
      </c>
      <c r="F8" s="128" t="s">
        <v>579</v>
      </c>
      <c r="G8" s="128" t="s">
        <v>580</v>
      </c>
      <c r="H8">
        <v>10</v>
      </c>
      <c r="I8" s="128" t="s">
        <v>581</v>
      </c>
      <c r="J8" s="128" t="s">
        <v>575</v>
      </c>
      <c r="K8" s="128" t="s">
        <v>564</v>
      </c>
    </row>
    <row r="9" spans="1:11" x14ac:dyDescent="0.25">
      <c r="A9">
        <f t="shared" si="0"/>
        <v>800</v>
      </c>
      <c r="B9" s="1">
        <f t="shared" si="1"/>
        <v>0.67796610169491522</v>
      </c>
      <c r="C9" s="116">
        <v>44562</v>
      </c>
      <c r="D9">
        <v>948</v>
      </c>
      <c r="E9">
        <v>354</v>
      </c>
      <c r="F9" s="128" t="s">
        <v>582</v>
      </c>
      <c r="G9" s="128" t="s">
        <v>583</v>
      </c>
      <c r="H9">
        <v>10</v>
      </c>
      <c r="I9" s="128" t="s">
        <v>584</v>
      </c>
      <c r="J9" s="128" t="s">
        <v>575</v>
      </c>
      <c r="K9" s="128" t="s">
        <v>564</v>
      </c>
    </row>
    <row r="10" spans="1:11" x14ac:dyDescent="0.25">
      <c r="A10">
        <f t="shared" si="0"/>
        <v>800</v>
      </c>
      <c r="B10" s="1">
        <f t="shared" si="1"/>
        <v>0.56470588235294117</v>
      </c>
      <c r="C10" s="116">
        <v>44470</v>
      </c>
      <c r="D10">
        <v>1316</v>
      </c>
      <c r="E10">
        <v>425</v>
      </c>
      <c r="F10" s="128" t="s">
        <v>565</v>
      </c>
      <c r="G10" s="128" t="s">
        <v>585</v>
      </c>
      <c r="H10">
        <v>10</v>
      </c>
      <c r="I10" s="128" t="s">
        <v>586</v>
      </c>
      <c r="J10" s="128" t="s">
        <v>587</v>
      </c>
      <c r="K10" s="128" t="s">
        <v>564</v>
      </c>
    </row>
    <row r="11" spans="1:11" x14ac:dyDescent="0.25">
      <c r="A11">
        <f t="shared" si="0"/>
        <v>800</v>
      </c>
      <c r="B11" s="1">
        <f t="shared" si="1"/>
        <v>0.56470588235294117</v>
      </c>
      <c r="C11" s="116">
        <v>44378</v>
      </c>
      <c r="D11">
        <v>1309</v>
      </c>
      <c r="E11">
        <v>425</v>
      </c>
      <c r="F11" s="128" t="s">
        <v>588</v>
      </c>
      <c r="G11" s="128" t="s">
        <v>589</v>
      </c>
      <c r="H11">
        <v>10</v>
      </c>
      <c r="I11" s="128" t="s">
        <v>590</v>
      </c>
      <c r="J11" s="128" t="s">
        <v>575</v>
      </c>
      <c r="K11" s="128" t="s">
        <v>564</v>
      </c>
    </row>
    <row r="12" spans="1:11" x14ac:dyDescent="0.25">
      <c r="A12">
        <f t="shared" si="0"/>
        <v>800</v>
      </c>
      <c r="B12" s="1">
        <f t="shared" si="1"/>
        <v>0.67796610169491522</v>
      </c>
      <c r="C12" s="116">
        <v>44287</v>
      </c>
      <c r="D12">
        <v>1308</v>
      </c>
      <c r="E12">
        <v>354</v>
      </c>
      <c r="F12" s="128" t="s">
        <v>591</v>
      </c>
      <c r="G12" s="128" t="s">
        <v>592</v>
      </c>
      <c r="H12">
        <v>10</v>
      </c>
      <c r="I12" s="128" t="s">
        <v>593</v>
      </c>
      <c r="J12" s="128" t="s">
        <v>568</v>
      </c>
      <c r="K12" s="128" t="s">
        <v>564</v>
      </c>
    </row>
    <row r="13" spans="1:11" x14ac:dyDescent="0.25">
      <c r="A13">
        <f t="shared" si="0"/>
        <v>800</v>
      </c>
      <c r="B13" s="1">
        <f t="shared" si="1"/>
        <v>0.6</v>
      </c>
      <c r="C13" s="116">
        <v>44197</v>
      </c>
      <c r="D13">
        <v>1721</v>
      </c>
      <c r="E13">
        <v>400</v>
      </c>
      <c r="F13" s="128" t="s">
        <v>594</v>
      </c>
      <c r="G13" s="128" t="s">
        <v>595</v>
      </c>
      <c r="H13">
        <v>10</v>
      </c>
      <c r="I13" s="128" t="s">
        <v>596</v>
      </c>
      <c r="J13" s="128" t="s">
        <v>597</v>
      </c>
      <c r="K13" s="128" t="s">
        <v>564</v>
      </c>
    </row>
    <row r="14" spans="1:11" x14ac:dyDescent="0.25">
      <c r="A14">
        <f t="shared" si="0"/>
        <v>800</v>
      </c>
      <c r="B14" s="1">
        <f t="shared" si="1"/>
        <v>0.68571428571428572</v>
      </c>
      <c r="C14" s="116">
        <v>44105</v>
      </c>
      <c r="D14">
        <v>1316</v>
      </c>
      <c r="E14">
        <v>350</v>
      </c>
      <c r="F14" s="128" t="s">
        <v>594</v>
      </c>
      <c r="G14" s="128" t="s">
        <v>598</v>
      </c>
      <c r="H14">
        <v>9</v>
      </c>
      <c r="I14" s="128" t="s">
        <v>598</v>
      </c>
      <c r="J14" s="128" t="s">
        <v>568</v>
      </c>
      <c r="K14" s="128" t="s">
        <v>564</v>
      </c>
    </row>
    <row r="15" spans="1:11" x14ac:dyDescent="0.25">
      <c r="A15">
        <f t="shared" si="0"/>
        <v>800</v>
      </c>
      <c r="B15" s="1">
        <f t="shared" si="1"/>
        <v>0.8</v>
      </c>
      <c r="C15" s="116">
        <v>44013</v>
      </c>
      <c r="D15">
        <v>1000</v>
      </c>
      <c r="E15">
        <v>300</v>
      </c>
      <c r="F15" s="128" t="s">
        <v>599</v>
      </c>
      <c r="G15" s="128" t="s">
        <v>600</v>
      </c>
      <c r="H15">
        <v>9</v>
      </c>
      <c r="I15" s="128" t="s">
        <v>596</v>
      </c>
      <c r="J15" s="128" t="s">
        <v>575</v>
      </c>
      <c r="K15" s="128" t="s">
        <v>564</v>
      </c>
    </row>
    <row r="16" spans="1:11" x14ac:dyDescent="0.25">
      <c r="A16">
        <f t="shared" si="0"/>
        <v>800</v>
      </c>
      <c r="B16" s="1">
        <f t="shared" si="1"/>
        <v>0.75235109717868343</v>
      </c>
      <c r="C16" s="116">
        <v>43922</v>
      </c>
      <c r="D16">
        <v>1164</v>
      </c>
      <c r="E16">
        <v>319</v>
      </c>
      <c r="F16" s="128" t="s">
        <v>601</v>
      </c>
      <c r="G16" s="128" t="s">
        <v>595</v>
      </c>
      <c r="H16">
        <v>9</v>
      </c>
      <c r="I16" s="128" t="s">
        <v>596</v>
      </c>
      <c r="J16" s="128" t="s">
        <v>602</v>
      </c>
      <c r="K16" s="128" t="s">
        <v>564</v>
      </c>
    </row>
    <row r="17" spans="1:11" x14ac:dyDescent="0.25">
      <c r="A17">
        <f t="shared" si="0"/>
        <v>800</v>
      </c>
      <c r="B17" s="1">
        <f t="shared" si="1"/>
        <v>0.68571428571428572</v>
      </c>
      <c r="C17" s="116">
        <v>43831</v>
      </c>
      <c r="D17">
        <v>1316</v>
      </c>
      <c r="E17">
        <v>350</v>
      </c>
      <c r="F17" s="128" t="s">
        <v>603</v>
      </c>
      <c r="G17" s="128" t="s">
        <v>604</v>
      </c>
      <c r="H17">
        <v>9</v>
      </c>
      <c r="I17" s="128" t="s">
        <v>590</v>
      </c>
      <c r="J17" s="128" t="s">
        <v>602</v>
      </c>
      <c r="K17" s="128" t="s">
        <v>564</v>
      </c>
    </row>
    <row r="18" spans="1:11" x14ac:dyDescent="0.25">
      <c r="A18">
        <f t="shared" si="0"/>
        <v>800</v>
      </c>
      <c r="B18" s="1">
        <f t="shared" si="1"/>
        <v>0.7384615384615385</v>
      </c>
      <c r="C18" s="116">
        <v>43739</v>
      </c>
      <c r="D18">
        <v>999</v>
      </c>
      <c r="E18">
        <v>325</v>
      </c>
      <c r="F18" s="128" t="s">
        <v>605</v>
      </c>
      <c r="G18" s="128" t="s">
        <v>606</v>
      </c>
      <c r="H18">
        <v>8</v>
      </c>
      <c r="I18" s="128" t="s">
        <v>607</v>
      </c>
      <c r="J18" s="128" t="s">
        <v>602</v>
      </c>
      <c r="K18" s="128" t="s">
        <v>564</v>
      </c>
    </row>
    <row r="19" spans="1:11" x14ac:dyDescent="0.25">
      <c r="A19">
        <f t="shared" si="0"/>
        <v>800</v>
      </c>
      <c r="B19" s="1">
        <f t="shared" si="1"/>
        <v>0.7384615384615385</v>
      </c>
      <c r="C19" s="116">
        <v>43647</v>
      </c>
      <c r="D19">
        <v>850</v>
      </c>
      <c r="E19">
        <v>325</v>
      </c>
      <c r="F19" s="128" t="s">
        <v>608</v>
      </c>
      <c r="G19" s="128" t="s">
        <v>609</v>
      </c>
      <c r="H19">
        <v>8</v>
      </c>
      <c r="I19" s="128" t="s">
        <v>610</v>
      </c>
      <c r="J19" s="128" t="s">
        <v>575</v>
      </c>
      <c r="K19" s="128" t="s">
        <v>564</v>
      </c>
    </row>
    <row r="20" spans="1:11" x14ac:dyDescent="0.25">
      <c r="A20">
        <f t="shared" si="0"/>
        <v>800</v>
      </c>
      <c r="B20" s="1">
        <f t="shared" si="1"/>
        <v>0.56470588235294117</v>
      </c>
      <c r="C20" s="116">
        <v>43556</v>
      </c>
      <c r="D20">
        <v>806</v>
      </c>
      <c r="E20">
        <v>425</v>
      </c>
      <c r="F20" s="128" t="s">
        <v>608</v>
      </c>
      <c r="G20" s="128" t="s">
        <v>609</v>
      </c>
      <c r="H20">
        <v>4</v>
      </c>
      <c r="I20" s="128" t="s">
        <v>611</v>
      </c>
      <c r="J20" s="128" t="s">
        <v>602</v>
      </c>
      <c r="K20" s="128" t="s">
        <v>564</v>
      </c>
    </row>
    <row r="21" spans="1:11" x14ac:dyDescent="0.25">
      <c r="A21">
        <f t="shared" si="0"/>
        <v>800</v>
      </c>
      <c r="B21" s="1">
        <f t="shared" si="1"/>
        <v>0.60606060606060608</v>
      </c>
      <c r="C21" s="116">
        <v>43466</v>
      </c>
      <c r="D21">
        <v>781</v>
      </c>
      <c r="E21">
        <v>396</v>
      </c>
      <c r="F21" s="128" t="s">
        <v>606</v>
      </c>
      <c r="G21" s="128" t="s">
        <v>606</v>
      </c>
      <c r="H21">
        <v>4</v>
      </c>
      <c r="I21" s="128" t="s">
        <v>611</v>
      </c>
      <c r="J21" s="128" t="s">
        <v>602</v>
      </c>
      <c r="K21" s="128" t="s">
        <v>564</v>
      </c>
    </row>
    <row r="22" spans="1:11" x14ac:dyDescent="0.25">
      <c r="A22">
        <f t="shared" si="0"/>
        <v>800</v>
      </c>
      <c r="B22" s="1">
        <f t="shared" si="1"/>
        <v>0.7384615384615385</v>
      </c>
      <c r="C22" s="116">
        <v>43374</v>
      </c>
      <c r="D22">
        <v>759</v>
      </c>
      <c r="E22">
        <v>325</v>
      </c>
      <c r="F22" s="128" t="s">
        <v>579</v>
      </c>
      <c r="G22" s="128" t="s">
        <v>592</v>
      </c>
      <c r="H22">
        <v>8</v>
      </c>
      <c r="I22" s="128" t="s">
        <v>612</v>
      </c>
      <c r="J22" s="128" t="s">
        <v>575</v>
      </c>
      <c r="K22" s="128" t="s">
        <v>564</v>
      </c>
    </row>
    <row r="23" spans="1:11" x14ac:dyDescent="0.25">
      <c r="A23">
        <f t="shared" si="0"/>
        <v>800</v>
      </c>
      <c r="B23" s="1">
        <f t="shared" si="1"/>
        <v>0.59405940594059403</v>
      </c>
      <c r="C23" s="116">
        <v>43282</v>
      </c>
      <c r="D23">
        <v>846</v>
      </c>
      <c r="E23">
        <v>404</v>
      </c>
      <c r="F23" s="128" t="s">
        <v>613</v>
      </c>
      <c r="G23" s="128" t="s">
        <v>614</v>
      </c>
      <c r="H23">
        <v>1</v>
      </c>
      <c r="I23" s="128" t="s">
        <v>615</v>
      </c>
      <c r="J23" s="128" t="s">
        <v>602</v>
      </c>
      <c r="K23" s="128" t="s">
        <v>564</v>
      </c>
    </row>
    <row r="24" spans="1:11" x14ac:dyDescent="0.25">
      <c r="A24">
        <f t="shared" si="0"/>
        <v>800</v>
      </c>
      <c r="B24" s="1">
        <f t="shared" si="1"/>
        <v>0.34285714285714286</v>
      </c>
      <c r="C24" s="116">
        <v>43191</v>
      </c>
      <c r="D24">
        <v>1012</v>
      </c>
      <c r="E24">
        <v>700</v>
      </c>
      <c r="F24" s="128" t="s">
        <v>616</v>
      </c>
      <c r="G24" s="128" t="s">
        <v>585</v>
      </c>
      <c r="H24">
        <v>5</v>
      </c>
      <c r="I24" s="128" t="s">
        <v>613</v>
      </c>
      <c r="J24" s="128" t="s">
        <v>602</v>
      </c>
      <c r="K24" s="128" t="s">
        <v>564</v>
      </c>
    </row>
    <row r="25" spans="1:11" x14ac:dyDescent="0.25">
      <c r="A25">
        <f t="shared" si="0"/>
        <v>800</v>
      </c>
      <c r="B25" s="1">
        <f t="shared" si="1"/>
        <v>0.4743083003952569</v>
      </c>
      <c r="C25" s="116">
        <v>43101</v>
      </c>
      <c r="D25">
        <v>1265</v>
      </c>
      <c r="E25">
        <v>506</v>
      </c>
      <c r="F25" s="128" t="s">
        <v>617</v>
      </c>
      <c r="G25" s="128" t="s">
        <v>618</v>
      </c>
      <c r="H25">
        <v>10</v>
      </c>
      <c r="I25" s="128" t="s">
        <v>619</v>
      </c>
      <c r="J25" s="128" t="s">
        <v>587</v>
      </c>
      <c r="K25" s="128" t="s">
        <v>564</v>
      </c>
    </row>
    <row r="26" spans="1:11" x14ac:dyDescent="0.25">
      <c r="A26">
        <f t="shared" si="0"/>
        <v>800</v>
      </c>
      <c r="B26" s="1">
        <f t="shared" si="1"/>
        <v>0.59259259259259256</v>
      </c>
      <c r="C26" s="116">
        <v>43009</v>
      </c>
      <c r="D26">
        <v>1305</v>
      </c>
      <c r="E26">
        <v>405</v>
      </c>
      <c r="F26" s="128" t="s">
        <v>564</v>
      </c>
      <c r="G26" s="128" t="s">
        <v>564</v>
      </c>
      <c r="H26">
        <v>5</v>
      </c>
      <c r="I26" s="128" t="s">
        <v>608</v>
      </c>
      <c r="J26" s="128" t="s">
        <v>587</v>
      </c>
      <c r="K26" s="128" t="s">
        <v>620</v>
      </c>
    </row>
    <row r="27" spans="1:11" x14ac:dyDescent="0.25">
      <c r="A27">
        <f t="shared" si="0"/>
        <v>800</v>
      </c>
      <c r="B27" s="1">
        <f t="shared" si="1"/>
        <v>0.56338028169014087</v>
      </c>
      <c r="C27" s="116">
        <v>42956</v>
      </c>
      <c r="D27">
        <v>1298</v>
      </c>
      <c r="E27">
        <v>426</v>
      </c>
      <c r="F27" s="128" t="s">
        <v>564</v>
      </c>
      <c r="G27" s="128" t="s">
        <v>564</v>
      </c>
      <c r="H27">
        <v>4</v>
      </c>
      <c r="I27" s="128" t="s">
        <v>608</v>
      </c>
      <c r="J27" s="128" t="s">
        <v>587</v>
      </c>
      <c r="K27" s="128" t="s">
        <v>620</v>
      </c>
    </row>
    <row r="28" spans="1:11" x14ac:dyDescent="0.25">
      <c r="A28">
        <f t="shared" si="0"/>
        <v>800</v>
      </c>
      <c r="B28" s="1">
        <f t="shared" si="1"/>
        <v>0.56338028169014087</v>
      </c>
      <c r="C28" s="116">
        <v>42917</v>
      </c>
      <c r="D28">
        <v>1298</v>
      </c>
      <c r="E28">
        <v>426</v>
      </c>
      <c r="F28" s="128" t="s">
        <v>564</v>
      </c>
      <c r="G28" s="128" t="s">
        <v>564</v>
      </c>
      <c r="H28">
        <v>4</v>
      </c>
      <c r="I28" s="128" t="s">
        <v>608</v>
      </c>
      <c r="J28" s="128" t="s">
        <v>587</v>
      </c>
      <c r="K28" s="128" t="s">
        <v>564</v>
      </c>
    </row>
    <row r="29" spans="1:11" x14ac:dyDescent="0.25">
      <c r="A29">
        <f t="shared" si="0"/>
        <v>800</v>
      </c>
      <c r="B29" s="1">
        <f t="shared" si="1"/>
        <v>0.48096192384769537</v>
      </c>
      <c r="C29" s="116">
        <v>42736</v>
      </c>
      <c r="D29">
        <v>1471</v>
      </c>
      <c r="E29">
        <v>499</v>
      </c>
      <c r="F29" s="128" t="s">
        <v>564</v>
      </c>
      <c r="G29" s="128" t="s">
        <v>564</v>
      </c>
      <c r="H29">
        <v>10</v>
      </c>
      <c r="I29" s="128" t="s">
        <v>621</v>
      </c>
      <c r="J29" s="128" t="s">
        <v>597</v>
      </c>
      <c r="K29" s="128" t="s">
        <v>564</v>
      </c>
    </row>
    <row r="30" spans="1:11" x14ac:dyDescent="0.25">
      <c r="A30">
        <f t="shared" si="0"/>
        <v>800</v>
      </c>
      <c r="B30" s="1">
        <f t="shared" si="1"/>
        <v>0.47524752475247523</v>
      </c>
      <c r="C30" s="116">
        <v>42552</v>
      </c>
      <c r="D30">
        <v>1816</v>
      </c>
      <c r="E30">
        <v>505</v>
      </c>
      <c r="F30" s="128" t="s">
        <v>564</v>
      </c>
      <c r="G30" s="128" t="s">
        <v>564</v>
      </c>
      <c r="H30">
        <v>10</v>
      </c>
      <c r="I30" s="128" t="s">
        <v>622</v>
      </c>
      <c r="J30" s="128" t="s">
        <v>623</v>
      </c>
      <c r="K30" s="128" t="s">
        <v>564</v>
      </c>
    </row>
    <row r="31" spans="1:11" x14ac:dyDescent="0.25">
      <c r="A31">
        <f t="shared" si="0"/>
        <v>800</v>
      </c>
      <c r="B31" s="1">
        <f t="shared" si="1"/>
        <v>0.51724137931034486</v>
      </c>
      <c r="C31" s="116">
        <v>42370</v>
      </c>
      <c r="D31">
        <v>1948</v>
      </c>
      <c r="E31">
        <v>464</v>
      </c>
      <c r="F31" s="128" t="s">
        <v>564</v>
      </c>
      <c r="G31" s="128" t="s">
        <v>564</v>
      </c>
      <c r="H31">
        <v>9</v>
      </c>
      <c r="I31" s="128" t="s">
        <v>564</v>
      </c>
      <c r="J31" s="128" t="s">
        <v>564</v>
      </c>
      <c r="K31" s="128" t="s">
        <v>564</v>
      </c>
    </row>
    <row r="32" spans="1:11" x14ac:dyDescent="0.25">
      <c r="A32">
        <f t="shared" si="0"/>
        <v>800</v>
      </c>
      <c r="B32" s="1">
        <f t="shared" si="1"/>
        <v>0.64864864864864868</v>
      </c>
      <c r="C32" s="116">
        <v>42186</v>
      </c>
      <c r="D32">
        <v>1868</v>
      </c>
      <c r="E32">
        <v>370</v>
      </c>
      <c r="F32" s="128" t="s">
        <v>564</v>
      </c>
      <c r="G32" s="128" t="s">
        <v>564</v>
      </c>
      <c r="H32">
        <v>8</v>
      </c>
      <c r="I32" s="128" t="s">
        <v>564</v>
      </c>
      <c r="J32" s="128" t="s">
        <v>564</v>
      </c>
      <c r="K32" s="128" t="s">
        <v>564</v>
      </c>
    </row>
    <row r="33" spans="1:11" x14ac:dyDescent="0.25">
      <c r="A33">
        <f t="shared" si="0"/>
        <v>800</v>
      </c>
      <c r="B33" s="1">
        <f t="shared" si="1"/>
        <v>0.65934065934065933</v>
      </c>
      <c r="C33" s="116">
        <v>42005</v>
      </c>
      <c r="D33">
        <v>2007</v>
      </c>
      <c r="E33">
        <v>364</v>
      </c>
      <c r="F33" s="128" t="s">
        <v>564</v>
      </c>
      <c r="G33" s="128" t="s">
        <v>564</v>
      </c>
      <c r="H33">
        <v>9</v>
      </c>
      <c r="I33" s="128" t="s">
        <v>564</v>
      </c>
      <c r="J33" s="128" t="s">
        <v>564</v>
      </c>
      <c r="K33" s="128" t="s">
        <v>564</v>
      </c>
    </row>
    <row r="34" spans="1:11" x14ac:dyDescent="0.25">
      <c r="A34">
        <f t="shared" si="0"/>
        <v>800</v>
      </c>
      <c r="B34" s="1">
        <f t="shared" si="1"/>
        <v>0.81081081081081086</v>
      </c>
      <c r="C34" s="116">
        <v>41821</v>
      </c>
      <c r="D34">
        <v>1876</v>
      </c>
      <c r="E34">
        <v>296</v>
      </c>
      <c r="F34" s="128" t="s">
        <v>564</v>
      </c>
      <c r="G34" s="128" t="s">
        <v>564</v>
      </c>
      <c r="H34">
        <v>9</v>
      </c>
      <c r="I34" s="128" t="s">
        <v>564</v>
      </c>
      <c r="J34" s="128" t="s">
        <v>564</v>
      </c>
      <c r="K34" s="128" t="s">
        <v>564</v>
      </c>
    </row>
    <row r="35" spans="1:11" x14ac:dyDescent="0.25">
      <c r="A35">
        <f t="shared" si="0"/>
        <v>800</v>
      </c>
      <c r="B35" s="1">
        <f t="shared" si="1"/>
        <v>0.81081081081081086</v>
      </c>
      <c r="C35" s="116">
        <v>41640</v>
      </c>
      <c r="D35">
        <v>1876</v>
      </c>
      <c r="E35">
        <v>296</v>
      </c>
      <c r="F35" s="128" t="s">
        <v>564</v>
      </c>
      <c r="G35" s="128" t="s">
        <v>564</v>
      </c>
      <c r="H35">
        <v>9</v>
      </c>
      <c r="I35" s="128" t="s">
        <v>564</v>
      </c>
      <c r="J35" s="128" t="s">
        <v>564</v>
      </c>
      <c r="K35" s="128" t="s">
        <v>564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4 9 f 5 2 f 5 - 7 3 2 2 - 4 7 9 6 - 9 c c a - 8 c 8 2 7 e 2 b 2 9 3 9 "   x m l n s = " h t t p : / / s c h e m a s . m i c r o s o f t . c o m / D a t a M a s h u p " > A A A A A E 8 F A A B Q S w M E F A A C A A g A i a 4 r V 5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C J r i t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a 4 r V x c 3 6 A t K A g A A 3 g 0 A A B M A H A B G b 3 J t d W x h c y 9 T Z W N 0 a W 9 u M S 5 t I K I Y A C i g F A A A A A A A A A A A A A A A A A A A A A A A A A A A A O 1 W X W / a M B R 9 R + I / W G Y P i c Q y k n b d 1 o k H R t e O a m g I M l U T Q Z W b X E p U x 0 a 2 g 0 C I / z 4 7 C U y s y d a p 2 7 Q P e I l y 7 s n x u b 7 3 o i s h V D F n a J Q / 3 d f 1 W r 0 m Z 0 R A h B r Y J z c U W i 0 X W Q N y C 8 i 1 M W o j C q p e Q / o 3 4 q k I Q S O D a O p k V G m d x x S c L m c K m J I W 7 p 4 G H y U I G Y Q 8 W o n g A 4 M z E S 8 g O A N 5 p / g 8 6 F 8 i n y y D 8 0 + e h / p E K h B I Q 6 P 8 / C E s g K X g z K M p t p t o 3 E v m F B I t T I z V N n a d I z y x m 7 m Z n d V 2 4 W s 9 7 k X t X Q Z 4 s h m f E U U m B b 2 B B 4 I n X O l j 3 g G J t E W T W s Z 2 i k i B W 1 s J 7 a C I d C g d h Y Q S I d t K p L D z 0 M D d G W G 3 W t N f z e G L o C 8 I k 1 M u k i 6 n a c J M U F o l D p r r N X 7 P t T K 6 4 A s Q z O S K m 0 h p P l K w V J s m W u P s r n y u C N U f o G 4 q B L B w 5 R j R z c a u 1 2 J W a u b b h X 3 q / a r S d v r D 6 4 G I u R g S B f L 6 M q V e y z v 6 v 2 r a 0 c X U 1 9 y w 6 N T u E 3 E H C p n b y N 6 J R H x 6 u q 1 y p O G s y m / S K A t b T 5 7 R G / t e o Q 3 F F 3 H y P c 5 W R m e n + 0 r 7 y t 6 0 7 e z 5 d q k E y e Z + X 2 e / 4 X b n P E a k l y R E p S L P e U A J U 1 s 2 k H L r V 5 B T r m a c l n x W d s g I I N q X 3 Y + b 5 i V J z H Y 5 6 G p F a a j 2 s 0 M P z + y B 8 2 Z m L G / j P 2 z A j L G v p 6 s w + 4 j h y l R / z 2 T l F L e k 0 g b 3 7 u H j O N H m J h X 8 4 w r 8 e Q V + U o G / q M B f V u C v K n C 3 V R U w G f e Y O j n + o f / 9 v L T e 3 9 S H 3 q E P / 7 0 + L N 0 / k H X Y Q Q 4 7 y G E H + Z k 7 y G d Q S w E C L Q A U A A I A C A C J r i t X n Y h m j 6 M A A A D 2 A A A A E g A A A A A A A A A A A A A A A A A A A A A A Q 2 9 u Z m l n L 1 B h Y 2 t h Z 2 U u e G 1 s U E s B A i 0 A F A A C A A g A i a 4 r V w / K 6 a u k A A A A 6 Q A A A B M A A A A A A A A A A A A A A A A A 7 w A A A F t D b 2 5 0 Z W 5 0 X 1 R 5 c G V z X S 5 4 b W x Q S w E C L Q A U A A I A C A C J r i t X F z f o C 0 o C A A D e D Q A A E w A A A A A A A A A A A A A A A A D g A Q A A R m 9 y b X V s Y X M v U 2 V j d G l v b j E u b V B L B Q Y A A A A A A w A D A M I A A A B 3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Q Q g A A A A A A A O 5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y N F Q x O D o x M T o z O S 4 5 N j k 0 M z I z W i I g L z 4 8 R W 5 0 c n k g V H l w Z T 0 i R m l s b E N v b H V t b l R 5 c G V z I i B W Y W x 1 Z T 0 i c 0 J o R T 0 i I C 8 + P E V u d H J 5 I F R 5 c G U 9 I k Z p b G x D b 2 x 1 b W 5 O Y W 1 l c y I g V m F s d W U 9 I n N b J n F 1 b 3 Q 7 T G 9 j Y W w g R 2 9 2 Z X J u b W V u d C Z x d W 9 0 O y w m c X V v d D t G W T I y I F R v d G F s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x v Y 2 F s I E d v d m V y b m 1 l b n Q s M H 0 m c X V v d D s s J n F 1 b 3 Q 7 U 2 V j d G l v b j E v V G F i b G U w M D E g K F B h Z 2 U g M S k v Q X V 0 b 1 J l b W 9 2 Z W R D b 2 x 1 b W 5 z M S 5 7 R l k y M i B U b 3 R h b H M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T G 9 j Y W w g R 2 9 2 Z X J u b W V u d C w w f S Z x d W 9 0 O y w m c X V v d D t T Z W N 0 a W 9 u M S 9 U Y W J s Z T A w M S A o U G F n Z S A x K S 9 B d X R v U m V t b 3 Z l Z E N v b H V t b n M x L n t G W T I y I F R v d G F s c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E y V D A 1 O j U y O j E 4 L j M 5 M D M 1 M j Z a I i A v P j x F b n R y e S B U e X B l P S J G a W x s Q 2 9 s d W 1 u V H l w Z X M i I F Z h b H V l P S J z Q 1 J F U k J n W V J C Z 1 l H I i A v P j x F b n R y e S B U e X B l P S J G a W x s Q 2 9 s d W 1 u T m F t Z X M i I F Z h b H V l P S J z W y Z x d W 9 0 O 0 F 2 Z X J h Z 2 V c b k 1 h c m t l d C B S Y X R l X G 5 h c y B v Z j o m c X V v d D s s J n F 1 b 3 Q 7 Q n V k X G 4 o J C 9 s Y i k m c X V v d D s s J n F 1 b 3 Q 7 V H J p b V x u K C Q v b G I p J n F 1 b 3 Q 7 L C Z x d W 9 0 O 0 J 1 Z F x u Q W x s b 2 N h d G V k X G 5 m b 3 J c b k V 4 d H J h Y 3 R p b 2 5 c b i g k L 2 x i K S Z x d W 9 0 O y w m c X V v d D t U c m l t X G 5 B b G x v Y 2 F 0 Z W R c b m Z v c l x u R X h 0 c m F j d G l v b l x u K C Q v b G I p J n F 1 b 3 Q 7 L C Z x d W 9 0 O 0 l t b W F 0 d X J l X G 5 Q b G F u d F x u K C Q v Z W E p J n F 1 b 3 Q 7 L C Z x d W 9 0 O 1 d l d F x u V 2 h v b G V c b l B s Y W 5 0 X G 4 o J C 9 s Y i k m c X V v d D s s J n F 1 b 3 Q 7 U 2 V l Z F x u K C Q v Z W E p J n F 1 b 3 Q 7 L C Z x d W 9 0 O 0 N v b n R h b W l u Y X R l Z F x u U H J v Z H V j d F x u Q W x s b 2 N h d G V k I G Z v c l x u R X h 0 c m F j d G l v b l x u K C Q v b G I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y K S 9 D a G F u Z 2 V k I F R 5 c G U u e 0 F 2 Z X J h Z 2 V c b k 1 h c m t l d C B S Y X R l X G 5 h c y B v Z j o s M H 0 m c X V v d D s s J n F 1 b 3 Q 7 U 2 V j d G l v b j E v V G F i b G U w M D E g K F B h Z 2 U g M S 0 y K S 9 D a G F u Z 2 V k I F R 5 c G U u e 0 J 1 Z F x u K C Q v b G I p L D F 9 J n F 1 b 3 Q 7 L C Z x d W 9 0 O 1 N l Y 3 R p b 2 4 x L 1 R h Y m x l M D A x I C h Q Y W d l I D E t M i k v Q 2 h h b m d l Z C B U e X B l L n t U c m l t X G 4 o J C 9 s Y i k s M n 0 m c X V v d D s s J n F 1 b 3 Q 7 U 2 V j d G l v b j E v V G F i b G U w M D E g K F B h Z 2 U g M S 0 y K S 9 D a G F u Z 2 V k I F R 5 c G U u e 0 J 1 Z F x u Q W x s b 2 N h d G V k X G 5 m b 3 J c b k V 4 d H J h Y 3 R p b 2 5 c b i g k L 2 x i K S w z f S Z x d W 9 0 O y w m c X V v d D t T Z W N 0 a W 9 u M S 9 U Y W J s Z T A w M S A o U G F n Z S A x L T I p L 0 N o Y W 5 n Z W Q g V H l w Z S 5 7 V H J p b V x u Q W x s b 2 N h d G V k X G 5 m b 3 J c b k V 4 d H J h Y 3 R p b 2 5 c b i g k L 2 x i K S w 0 f S Z x d W 9 0 O y w m c X V v d D t T Z W N 0 a W 9 u M S 9 U Y W J s Z T A w M S A o U G F n Z S A x L T I p L 0 N o Y W 5 n Z W Q g V H l w Z S 5 7 S W 1 t Y X R 1 c m V c b l B s Y W 5 0 X G 4 o J C 9 l Y S k s N X 0 m c X V v d D s s J n F 1 b 3 Q 7 U 2 V j d G l v b j E v V G F i b G U w M D E g K F B h Z 2 U g M S 0 y K S 9 D a G F u Z 2 V k I F R 5 c G U u e 1 d l d F x u V 2 h v b G V c b l B s Y W 5 0 X G 4 o J C 9 s Y i k s N n 0 m c X V v d D s s J n F 1 b 3 Q 7 U 2 V j d G l v b j E v V G F i b G U w M D E g K F B h Z 2 U g M S 0 y K S 9 D a G F u Z 2 V k I F R 5 c G U u e 1 N l Z W R c b i g k L 2 V h K S w 3 f S Z x d W 9 0 O y w m c X V v d D t T Z W N 0 a W 9 u M S 9 U Y W J s Z T A w M S A o U G F n Z S A x L T I p L 0 N o Y W 5 n Z W Q g V H l w Z S 5 7 Q 2 9 u d G F t a W 5 h d G V k X G 5 Q c m 9 k d W N 0 X G 5 B b G x v Y 2 F 0 Z W Q g Z m 9 y X G 5 F e H R y Y W N 0 a W 9 u X G 4 o J C 9 s Y i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E g K F B h Z 2 U g M S 0 y K S 9 D a G F u Z 2 V k I F R 5 c G U u e 0 F 2 Z X J h Z 2 V c b k 1 h c m t l d C B S Y X R l X G 5 h c y B v Z j o s M H 0 m c X V v d D s s J n F 1 b 3 Q 7 U 2 V j d G l v b j E v V G F i b G U w M D E g K F B h Z 2 U g M S 0 y K S 9 D a G F u Z 2 V k I F R 5 c G U u e 0 J 1 Z F x u K C Q v b G I p L D F 9 J n F 1 b 3 Q 7 L C Z x d W 9 0 O 1 N l Y 3 R p b 2 4 x L 1 R h Y m x l M D A x I C h Q Y W d l I D E t M i k v Q 2 h h b m d l Z C B U e X B l L n t U c m l t X G 4 o J C 9 s Y i k s M n 0 m c X V v d D s s J n F 1 b 3 Q 7 U 2 V j d G l v b j E v V G F i b G U w M D E g K F B h Z 2 U g M S 0 y K S 9 D a G F u Z 2 V k I F R 5 c G U u e 0 J 1 Z F x u Q W x s b 2 N h d G V k X G 5 m b 3 J c b k V 4 d H J h Y 3 R p b 2 5 c b i g k L 2 x i K S w z f S Z x d W 9 0 O y w m c X V v d D t T Z W N 0 a W 9 u M S 9 U Y W J s Z T A w M S A o U G F n Z S A x L T I p L 0 N o Y W 5 n Z W Q g V H l w Z S 5 7 V H J p b V x u Q W x s b 2 N h d G V k X G 5 m b 3 J c b k V 4 d H J h Y 3 R p b 2 5 c b i g k L 2 x i K S w 0 f S Z x d W 9 0 O y w m c X V v d D t T Z W N 0 a W 9 u M S 9 U Y W J s Z T A w M S A o U G F n Z S A x L T I p L 0 N o Y W 5 n Z W Q g V H l w Z S 5 7 S W 1 t Y X R 1 c m V c b l B s Y W 5 0 X G 4 o J C 9 l Y S k s N X 0 m c X V v d D s s J n F 1 b 3 Q 7 U 2 V j d G l v b j E v V G F i b G U w M D E g K F B h Z 2 U g M S 0 y K S 9 D a G F u Z 2 V k I F R 5 c G U u e 1 d l d F x u V 2 h v b G V c b l B s Y W 5 0 X G 4 o J C 9 s Y i k s N n 0 m c X V v d D s s J n F 1 b 3 Q 7 U 2 V j d G l v b j E v V G F i b G U w M D E g K F B h Z 2 U g M S 0 y K S 9 D a G F u Z 2 V k I F R 5 c G U u e 1 N l Z W R c b i g k L 2 V h K S w 3 f S Z x d W 9 0 O y w m c X V v d D t T Z W N 0 a W 9 u M S 9 U Y W J s Z T A w M S A o U G F n Z S A x L T I p L 0 N o Y W 5 n Z W Q g V H l w Z S 5 7 Q 2 9 u d G F t a W 5 h d G V k X G 5 Q c m 9 k d W N 0 X G 5 B b G x v Y 2 F 0 Z W Q g Z m 9 y X G 5 F e H R y Y W N 0 a W 9 u X G 4 o J C 9 s Y i k s O H 0 m c X V v d D t d L C Z x d W 9 0 O 1 J l b G F 0 a W 9 u c 2 h p c E l u Z m 8 m c X V v d D s 6 W 1 1 9 I i A v P j x F b n R y e S B U e X B l P S J R d W V y e U l E I i B W Y W x 1 Z T 0 i c 2 U 0 N z A 3 Z G N j L T U x M m U t N G V m N C 1 h N 2 I 2 L W U 1 Z D Y z Y T Y 3 M D h k O C I g L z 4 8 R W 5 0 c n k g V H l w Z T 0 i U m V j b 3 Z l c n l U Y X J n Z X R T a G V l d C I g V m F s d W U 9 I n N T a G V l d D I i I C 8 + P E V u d H J 5 I F R 5 c G U 9 I l J l Y 2 9 2 Z X J 5 V G F y Z 2 V 0 Q 2 9 s d W 1 u I i B W Y W x 1 Z T 0 i b D I i I C 8 + P E V u d H J 5 I F R 5 c G U 9 I l J l Y 2 9 2 Z X J 5 V G F y Z 2 V 0 U m 9 3 I i B W Y W x 1 Z T 0 i b D I i I C 8 + P E V u d H J 5 I F R 5 c G U 9 I k Z p b G x U Y X J n Z X Q i I F Z h b H V l P S J z V G F i b G U w M D F f X 1 B h Z 2 V f M V 8 y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2 h h b m d l Z C B U e X B l L n t D b 2 x 1 b W 4 x L D B 9 J n F 1 b 3 Q 7 L C Z x d W 9 0 O 1 N l Y 3 R p b 2 4 x L 1 B h Z 2 U w M D E v Q 2 h h b m d l Z C B U e X B l L n t D b 2 x 1 b W 4 y L D F 9 J n F 1 b 3 Q 7 L C Z x d W 9 0 O 1 N l Y 3 R p b 2 4 x L 1 B h Z 2 U w M D E v Q 2 h h b m d l Z C B U e X B l L n t b a W 1 h Z 2 V d L D J 9 J n F 1 b 3 Q 7 L C Z x d W 9 0 O 1 N l Y 3 R p b 2 4 x L 1 B h Z 2 U w M D E v Q 2 h h b m d l Z C B U e X B l L n t D b 2 x 1 b W 4 0 L D N 9 J n F 1 b 3 Q 7 L C Z x d W 9 0 O 1 N l Y 3 R p b 2 4 x L 1 B h Z 2 U w M D E v Q 2 h h b m d l Z C B U e X B l L n t D b 2 x 1 b W 4 1 L D R 9 J n F 1 b 3 Q 7 L C Z x d W 9 0 O 1 N l Y 3 R p b 2 4 x L 1 B h Z 2 U w M D E v Q 2 h h b m d l Z C B U e X B l L n t D b 2 x 1 b W 4 2 L D V 9 J n F 1 b 3 Q 7 L C Z x d W 9 0 O 1 N l Y 3 R p b 2 4 x L 1 B h Z 2 U w M D E v Q 2 h h b m d l Z C B U e X B l L n t D b 2 x 1 b W 4 3 L D Z 9 J n F 1 b 3 Q 7 L C Z x d W 9 0 O 1 N l Y 3 R p b 2 4 x L 1 B h Z 2 U w M D E v Q 2 h h b m d l Z C B U e X B l L n t D b 2 x 1 b W 4 4 L D d 9 J n F 1 b 3 Q 7 L C Z x d W 9 0 O 1 N l Y 3 R p b 2 4 x L 1 B h Z 2 U w M D E v Q 2 h h b m d l Z C B U e X B l L n t D b 2 x 1 b W 4 5 L D h 9 J n F 1 b 3 Q 7 L C Z x d W 9 0 O 1 N l Y 3 R p b 2 4 x L 1 B h Z 2 U w M D E v Q 2 h h b m d l Z C B U e X B l L n t D b 2 x 1 b W 4 x M C w 5 f S Z x d W 9 0 O y w m c X V v d D t T Z W N 0 a W 9 u M S 9 Q Y W d l M D A x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Q Y W d l M D A x L 0 N o Y W 5 n Z W Q g V H l w Z S 5 7 Q 2 9 s d W 1 u M S w w f S Z x d W 9 0 O y w m c X V v d D t T Z W N 0 a W 9 u M S 9 Q Y W d l M D A x L 0 N o Y W 5 n Z W Q g V H l w Z S 5 7 Q 2 9 s d W 1 u M i w x f S Z x d W 9 0 O y w m c X V v d D t T Z W N 0 a W 9 u M S 9 Q Y W d l M D A x L 0 N o Y W 5 n Z W Q g V H l w Z S 5 7 W 2 l t Y W d l X S w y f S Z x d W 9 0 O y w m c X V v d D t T Z W N 0 a W 9 u M S 9 Q Y W d l M D A x L 0 N o Y W 5 n Z W Q g V H l w Z S 5 7 Q 2 9 s d W 1 u N C w z f S Z x d W 9 0 O y w m c X V v d D t T Z W N 0 a W 9 u M S 9 Q Y W d l M D A x L 0 N o Y W 5 n Z W Q g V H l w Z S 5 7 Q 2 9 s d W 1 u N S w 0 f S Z x d W 9 0 O y w m c X V v d D t T Z W N 0 a W 9 u M S 9 Q Y W d l M D A x L 0 N o Y W 5 n Z W Q g V H l w Z S 5 7 Q 2 9 s d W 1 u N i w 1 f S Z x d W 9 0 O y w m c X V v d D t T Z W N 0 a W 9 u M S 9 Q Y W d l M D A x L 0 N o Y W 5 n Z W Q g V H l w Z S 5 7 Q 2 9 s d W 1 u N y w 2 f S Z x d W 9 0 O y w m c X V v d D t T Z W N 0 a W 9 u M S 9 Q Y W d l M D A x L 0 N o Y W 5 n Z W Q g V H l w Z S 5 7 Q 2 9 s d W 1 u O C w 3 f S Z x d W 9 0 O y w m c X V v d D t T Z W N 0 a W 9 u M S 9 Q Y W d l M D A x L 0 N o Y W 5 n Z W Q g V H l w Z S 5 7 Q 2 9 s d W 1 u O S w 4 f S Z x d W 9 0 O y w m c X V v d D t T Z W N 0 a W 9 u M S 9 Q Y W d l M D A x L 0 N o Y W 5 n Z W Q g V H l w Z S 5 7 Q 2 9 s d W 1 u M T A s O X 0 m c X V v d D s s J n F 1 b 3 Q 7 U 2 V j d G l v b j E v U G F n Z T A w M S 9 D a G F u Z 2 V k I F R 5 c G U u e 0 N v b H V t b j E x L D E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1 t p b W F n Z V 0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m d Z R 0 J n W U d C Z 1 l H Q m d N P S I g L z 4 8 R W 5 0 c n k g V H l w Z T 0 i R m l s b E x h c 3 R V c G R h d G V k I i B W Y W x 1 Z T 0 i Z D I w M j M t M D k t M T J U M D U 6 N T E 6 M z g u N D I x M z Y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E i I C 8 + P E V u d H J 5 I F R 5 c G U 9 I l F 1 Z X J 5 S U Q i I F Z h b H V l P S J z Z W V j M D U 5 M D k t N W Y 3 N C 0 0 M z A z L W E 2 Y W I t M z E z Z D l k Z T d h M z J i I i A v P j w v U 3 R h Y m x l R W 5 0 c m l l c z 4 8 L 0 l 0 Z W 0 + P E l 0 Z W 0 + P E l 0 Z W 1 M b 2 N h d G l v b j 4 8 S X R l b V R 5 c G U + R m 9 y b X V s Y T w v S X R l b V R 5 c G U + P E l 0 Z W 1 Q Y X R o P l N l Y 3 R p b 2 4 x L 1 B h Z 2 U w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D a G F u Z 2 V k I F R 5 c G U u e 0 N v b H V t b j E s M H 0 m c X V v d D s s J n F 1 b 3 Q 7 U 2 V j d G l v b j E v U G F n Z T A w M i 9 D a G F u Z 2 V k I F R 5 c G U u e 0 N v b H V t b j I s M X 0 m c X V v d D s s J n F 1 b 3 Q 7 U 2 V j d G l v b j E v U G F n Z T A w M i 9 D a G F u Z 2 V k I F R 5 c G U u e 1 t p b W F n Z V 0 s M n 0 m c X V v d D s s J n F 1 b 3 Q 7 U 2 V j d G l v b j E v U G F n Z T A w M i 9 D a G F u Z 2 V k I F R 5 c G U u e 0 N v b H V t b j Q s M 3 0 m c X V v d D s s J n F 1 b 3 Q 7 U 2 V j d G l v b j E v U G F n Z T A w M i 9 D a G F u Z 2 V k I F R 5 c G U u e 0 N v b H V t b j U s N H 0 m c X V v d D s s J n F 1 b 3 Q 7 U 2 V j d G l v b j E v U G F n Z T A w M i 9 D a G F u Z 2 V k I F R 5 c G U u e 0 N v b H V t b j Y s N X 0 m c X V v d D s s J n F 1 b 3 Q 7 U 2 V j d G l v b j E v U G F n Z T A w M i 9 D a G F u Z 2 V k I F R 5 c G U u e 0 N v b H V t b j c s N n 0 m c X V v d D s s J n F 1 b 3 Q 7 U 2 V j d G l v b j E v U G F n Z T A w M i 9 D a G F u Z 2 V k I F R 5 c G U u e 0 N v b H V t b j g s N 3 0 m c X V v d D s s J n F 1 b 3 Q 7 U 2 V j d G l v b j E v U G F n Z T A w M i 9 D a G F u Z 2 V k I F R 5 c G U u e 0 N v b H V t b j k s O H 0 m c X V v d D s s J n F 1 b 3 Q 7 U 2 V j d G l v b j E v U G F n Z T A w M i 9 D a G F u Z 2 V k I F R 5 c G U u e 0 N v b H V t b j E w L D l 9 J n F 1 b 3 Q 7 L C Z x d W 9 0 O 1 N l Y 3 R p b 2 4 x L 1 B h Z 2 U w M D I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I v Q 2 h h b m d l Z C B U e X B l L n t D b 2 x 1 b W 4 x L D B 9 J n F 1 b 3 Q 7 L C Z x d W 9 0 O 1 N l Y 3 R p b 2 4 x L 1 B h Z 2 U w M D I v Q 2 h h b m d l Z C B U e X B l L n t D b 2 x 1 b W 4 y L D F 9 J n F 1 b 3 Q 7 L C Z x d W 9 0 O 1 N l Y 3 R p b 2 4 x L 1 B h Z 2 U w M D I v Q 2 h h b m d l Z C B U e X B l L n t b a W 1 h Z 2 V d L D J 9 J n F 1 b 3 Q 7 L C Z x d W 9 0 O 1 N l Y 3 R p b 2 4 x L 1 B h Z 2 U w M D I v Q 2 h h b m d l Z C B U e X B l L n t D b 2 x 1 b W 4 0 L D N 9 J n F 1 b 3 Q 7 L C Z x d W 9 0 O 1 N l Y 3 R p b 2 4 x L 1 B h Z 2 U w M D I v Q 2 h h b m d l Z C B U e X B l L n t D b 2 x 1 b W 4 1 L D R 9 J n F 1 b 3 Q 7 L C Z x d W 9 0 O 1 N l Y 3 R p b 2 4 x L 1 B h Z 2 U w M D I v Q 2 h h b m d l Z C B U e X B l L n t D b 2 x 1 b W 4 2 L D V 9 J n F 1 b 3 Q 7 L C Z x d W 9 0 O 1 N l Y 3 R p b 2 4 x L 1 B h Z 2 U w M D I v Q 2 h h b m d l Z C B U e X B l L n t D b 2 x 1 b W 4 3 L D Z 9 J n F 1 b 3 Q 7 L C Z x d W 9 0 O 1 N l Y 3 R p b 2 4 x L 1 B h Z 2 U w M D I v Q 2 h h b m d l Z C B U e X B l L n t D b 2 x 1 b W 4 4 L D d 9 J n F 1 b 3 Q 7 L C Z x d W 9 0 O 1 N l Y 3 R p b 2 4 x L 1 B h Z 2 U w M D I v Q 2 h h b m d l Z C B U e X B l L n t D b 2 x 1 b W 4 5 L D h 9 J n F 1 b 3 Q 7 L C Z x d W 9 0 O 1 N l Y 3 R p b 2 4 x L 1 B h Z 2 U w M D I v Q 2 h h b m d l Z C B U e X B l L n t D b 2 x 1 b W 4 x M C w 5 f S Z x d W 9 0 O y w m c X V v d D t T Z W N 0 a W 9 u M S 9 Q Y W d l M D A y L 0 N o Y W 5 n Z W Q g V H l w Z S 5 7 Q 2 9 s d W 1 u M T E s M T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W 2 l t Y W d l X S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D b 2 x 1 b W 5 U e X B l c y I g V m F s d W U 9 I n N C Z 1 l H Q m d Z R 0 J n W U d C Z 0 0 9 I i A v P j x F b n R y e S B U e X B l P S J G a W x s T G F z d F V w Z G F 0 Z W Q i I F Z h b H V l P S J k M j A y M y 0 w O S 0 x M l Q w N T o 1 M T o z O C 4 0 N D k z O T Q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U i I C 8 + P E V u d H J 5 I F R 5 c G U 9 I k F k Z G V k V G 9 E Y X R h T W 9 k Z W w i I F Z h b H V l P S J s M S I g L z 4 8 R W 5 0 c n k g V H l w Z T 0 i U X V l c n l J R C I g V m F s d W U 9 I n M 3 O D k 0 Y 2 Y 3 N y 1 h Y j Y 1 L T R m Z D c t O D E w N C 1 h Y m V j Y 2 U 4 Z W Q z Y j Q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I C g y K S 9 D a G F u Z 2 V k I F R 5 c G U u e 0 F 2 Z X J h Z 2 V c b k 1 h c m t l d C B S Y X R l X G 5 h c y B v Z j o s M H 0 m c X V v d D s s J n F 1 b 3 Q 7 U 2 V j d G l v b j E v V G F i b G U w M D E g K F B h Z 2 U g M S 0 y K S A o M i k v Q 2 h h b m d l Z C B U e X B l L n t C d W R c b i g k L 2 x i K S w x f S Z x d W 9 0 O y w m c X V v d D t T Z W N 0 a W 9 u M S 9 U Y W J s Z T A w M S A o U G F n Z S A x L T I p I C g y K S 9 D a G F u Z 2 V k I F R 5 c G U u e 1 R y a W 1 c b i g k L 2 x i K S w y f S Z x d W 9 0 O y w m c X V v d D t T Z W N 0 a W 9 u M S 9 U Y W J s Z T A w M S A o U G F n Z S A x L T I p I C g y K S 9 D a G F u Z 2 V k I F R 5 c G U u e 0 J 1 Z F x u Q W x s b 2 N h d G V k X G 5 m b 3 J c b k V 4 d H J h Y 3 R p b 2 5 c b i g k L 2 x i K S w z f S Z x d W 9 0 O y w m c X V v d D t T Z W N 0 a W 9 u M S 9 U Y W J s Z T A w M S A o U G F n Z S A x L T I p I C g y K S 9 D a G F u Z 2 V k I F R 5 c G U u e 1 R y a W 1 c b k F s b G 9 j Y X R l Z F x u Z m 9 y X G 5 F e H R y Y W N 0 a W 9 u X G 4 o J C 9 s Y i k s N H 0 m c X V v d D s s J n F 1 b 3 Q 7 U 2 V j d G l v b j E v V G F i b G U w M D E g K F B h Z 2 U g M S 0 y K S A o M i k v Q 2 h h b m d l Z C B U e X B l L n t J b W 1 h d H V y Z V x u U G x h b n R c b i g k L 2 V h K S w 1 f S Z x d W 9 0 O y w m c X V v d D t T Z W N 0 a W 9 u M S 9 U Y W J s Z T A w M S A o U G F n Z S A x L T I p I C g y K S 9 D a G F u Z 2 V k I F R 5 c G U u e 1 d l d F x u V 2 h v b G V c b l B s Y W 5 0 X G 4 o J C 9 s Y i k s N n 0 m c X V v d D s s J n F 1 b 3 Q 7 U 2 V j d G l v b j E v V G F i b G U w M D E g K F B h Z 2 U g M S 0 y K S A o M i k v Q 2 h h b m d l Z C B U e X B l L n t T Z W V k X G 4 o J C 9 l Y S k s N 3 0 m c X V v d D s s J n F 1 b 3 Q 7 U 2 V j d G l v b j E v V G F i b G U w M D E g K F B h Z 2 U g M S 0 y K S A o M i k v Q 2 h h b m d l Z C B U e X B l L n t D b 2 5 0 Y W 1 p b m F 0 Z W R c b l B y b 2 R 1 Y 3 R c b k F s b G 9 j Y X R l Z C B m b 3 J c b k V 4 d H J h Y 3 R p b 2 5 c b i g k L 2 x i K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S A o U G F n Z S A x L T I p I C g y K S 9 D a G F u Z 2 V k I F R 5 c G U u e 0 F 2 Z X J h Z 2 V c b k 1 h c m t l d C B S Y X R l X G 5 h c y B v Z j o s M H 0 m c X V v d D s s J n F 1 b 3 Q 7 U 2 V j d G l v b j E v V G F i b G U w M D E g K F B h Z 2 U g M S 0 y K S A o M i k v Q 2 h h b m d l Z C B U e X B l L n t C d W R c b i g k L 2 x i K S w x f S Z x d W 9 0 O y w m c X V v d D t T Z W N 0 a W 9 u M S 9 U Y W J s Z T A w M S A o U G F n Z S A x L T I p I C g y K S 9 D a G F u Z 2 V k I F R 5 c G U u e 1 R y a W 1 c b i g k L 2 x i K S w y f S Z x d W 9 0 O y w m c X V v d D t T Z W N 0 a W 9 u M S 9 U Y W J s Z T A w M S A o U G F n Z S A x L T I p I C g y K S 9 D a G F u Z 2 V k I F R 5 c G U u e 0 J 1 Z F x u Q W x s b 2 N h d G V k X G 5 m b 3 J c b k V 4 d H J h Y 3 R p b 2 5 c b i g k L 2 x i K S w z f S Z x d W 9 0 O y w m c X V v d D t T Z W N 0 a W 9 u M S 9 U Y W J s Z T A w M S A o U G F n Z S A x L T I p I C g y K S 9 D a G F u Z 2 V k I F R 5 c G U u e 1 R y a W 1 c b k F s b G 9 j Y X R l Z F x u Z m 9 y X G 5 F e H R y Y W N 0 a W 9 u X G 4 o J C 9 s Y i k s N H 0 m c X V v d D s s J n F 1 b 3 Q 7 U 2 V j d G l v b j E v V G F i b G U w M D E g K F B h Z 2 U g M S 0 y K S A o M i k v Q 2 h h b m d l Z C B U e X B l L n t J b W 1 h d H V y Z V x u U G x h b n R c b i g k L 2 V h K S w 1 f S Z x d W 9 0 O y w m c X V v d D t T Z W N 0 a W 9 u M S 9 U Y W J s Z T A w M S A o U G F n Z S A x L T I p I C g y K S 9 D a G F u Z 2 V k I F R 5 c G U u e 1 d l d F x u V 2 h v b G V c b l B s Y W 5 0 X G 4 o J C 9 s Y i k s N n 0 m c X V v d D s s J n F 1 b 3 Q 7 U 2 V j d G l v b j E v V G F i b G U w M D E g K F B h Z 2 U g M S 0 y K S A o M i k v Q 2 h h b m d l Z C B U e X B l L n t T Z W V k X G 4 o J C 9 l Y S k s N 3 0 m c X V v d D s s J n F 1 b 3 Q 7 U 2 V j d G l v b j E v V G F i b G U w M D E g K F B h Z 2 U g M S 0 y K S A o M i k v Q 2 h h b m d l Z C B U e X B l L n t D b 2 5 0 Y W 1 p b m F 0 Z W R c b l B y b 2 R 1 Y 3 R c b k F s b G 9 j Y X R l Z C B m b 3 J c b k V 4 d H J h Y 3 R p b 2 5 c b i g k L 2 x i K S w 4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X Z l c m F n Z V x u T W F y a 2 V 0 I F J h d G V c b m F z I G 9 m O i Z x d W 9 0 O y w m c X V v d D t C d W R c b i g k L 2 x i K S Z x d W 9 0 O y w m c X V v d D t U c m l t X G 4 o J C 9 s Y i k m c X V v d D s s J n F 1 b 3 Q 7 Q n V k X G 5 B b G x v Y 2 F 0 Z W R c b m Z v c l x u R X h 0 c m F j d G l v b l x u K C Q v b G I p J n F 1 b 3 Q 7 L C Z x d W 9 0 O 1 R y a W 1 c b k F s b G 9 j Y X R l Z F x u Z m 9 y X G 5 F e H R y Y W N 0 a W 9 u X G 4 o J C 9 s Y i k m c X V v d D s s J n F 1 b 3 Q 7 S W 1 t Y X R 1 c m V c b l B s Y W 5 0 X G 4 o J C 9 l Y S k m c X V v d D s s J n F 1 b 3 Q 7 V 2 V 0 X G 5 X a G 9 s Z V x u U G x h b n R c b i g k L 2 x i K S Z x d W 9 0 O y w m c X V v d D t T Z W V k X G 4 o J C 9 l Y S k m c X V v d D s s J n F 1 b 3 Q 7 Q 2 9 u d G F t a W 5 h d G V k X G 5 Q c m 9 k d W N 0 X G 5 B b G x v Y 2 F 0 Z W Q g Z m 9 y X G 5 F e H R y Y W N 0 a W 9 u X G 4 o J C 9 s Y i k m c X V v d D t d I i A v P j x F b n R y e S B U e X B l P S J G a W x s Q 2 9 s d W 1 u V H l w Z X M i I F Z h b H V l P S J z Q 1 J F U k J n W V J C Z 1 l H I i A v P j x F b n R y e S B U e X B l P S J G a W x s T G F z d F V w Z G F 0 Z W Q i I F Z h b H V l P S J k M j A y M y 0 w O S 0 x M l Q w N T o 1 M T o z O C 4 0 N j Y z O D Q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M i I C 8 + P E V u d H J 5 I F R 5 c G U 9 I k F k Z G V k V G 9 E Y X R h T W 9 k Z W w i I F Z h b H V l P S J s M S I g L z 4 8 R W 5 0 c n k g V H l w Z T 0 i U X V l c n l J R C I g V m F s d W U 9 I n M 2 N z M 2 Z G U 4 M i 0 x Y 2 Y z L T Q 0 O T I t Y T l k M C 1 h N j J j Y z c 0 Y T U 4 M T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M K 3 H U k E 7 y S o k d L K k y Y t L A A A A A A A I A A A A A A B B m A A A A A Q A A I A A A A H p 8 X S c 0 6 J 6 H F E y X j C u f 8 L m K R x h a W 2 i H k t J i G 5 R M n n Z x A A A A A A 6 A A A A A A g A A I A A A A A 8 K y x S b R z D E g r Y w X 2 0 Z b P L b e J L j X G E 3 8 x G l j W z 9 j T S 3 U A A A A A T h + + S I O M p 8 L i z r Y i r W 1 T d p c L P L y g q H 9 v Z I V d R A r Z J 0 8 s A + 2 Z / R R S E o 6 m e P 1 y K h M X A O 2 5 N W c J n s J k 0 A F z 0 b Y W U e + l e s N E H 0 b R X u B A b D w Y X T Q A A A A M d o g e m H y S L + X D f e O r f U E X I B a s Q + p g 8 8 j 3 A m g 4 I M C J N j H q D x q F a 6 w X + f T D Q o W 4 x e / e m Z a Y N a z z g S D Q U 2 d q 2 1 5 Q c = < / D a t a M a s h u p > 
</file>

<file path=customXml/itemProps1.xml><?xml version="1.0" encoding="utf-8"?>
<ds:datastoreItem xmlns:ds="http://schemas.openxmlformats.org/officeDocument/2006/customXml" ds:itemID="{9CCD022C-D8CC-4061-B103-0937D3DD4D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Assumptions</vt:lpstr>
      <vt:lpstr>Data and Charts</vt:lpstr>
      <vt:lpstr>Monthly DOR Data</vt:lpstr>
      <vt:lpstr>Market Sizing</vt:lpstr>
      <vt:lpstr>Licenses</vt:lpstr>
      <vt:lpstr>Wholesale Pricing</vt:lpstr>
      <vt:lpstr>DOR Filings</vt:lpstr>
      <vt:lpstr>Colorado Market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Gabriel A (DOR)</dc:creator>
  <cp:lastModifiedBy>Cody Rice</cp:lastModifiedBy>
  <cp:lastPrinted>2023-01-04T00:06:16Z</cp:lastPrinted>
  <dcterms:created xsi:type="dcterms:W3CDTF">2022-12-06T17:11:29Z</dcterms:created>
  <dcterms:modified xsi:type="dcterms:W3CDTF">2023-09-12T07:15:28Z</dcterms:modified>
</cp:coreProperties>
</file>